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ldpike/Desktop/"/>
    </mc:Choice>
  </mc:AlternateContent>
  <xr:revisionPtr revIDLastSave="0" documentId="13_ncr:1_{1CE1580B-AE40-3241-A5D2-8DC2AD4CC043}" xr6:coauthVersionLast="47" xr6:coauthVersionMax="47" xr10:uidLastSave="{00000000-0000-0000-0000-000000000000}"/>
  <bookViews>
    <workbookView xWindow="420" yWindow="500" windowWidth="27240" windowHeight="15940" activeTab="1" xr2:uid="{0A31124F-B47B-3D4B-B353-3A341BC2FC72}"/>
  </bookViews>
  <sheets>
    <sheet name="Investment Comparison " sheetId="5" r:id="rId1"/>
    <sheet name="Investment Comparison +Tax Free" sheetId="6" r:id="rId2"/>
    <sheet name="Tax Free" sheetId="3" r:id="rId3"/>
    <sheet name="Data Sheet" sheetId="1" r:id="rId4"/>
  </sheets>
  <definedNames>
    <definedName name="_xlnm.Print_Area" localSheetId="0">'Investment Comparison '!$A$1:$N$62</definedName>
    <definedName name="_xlnm.Print_Area" localSheetId="1">'Investment Comparison +Tax Free'!$A$1:$N$61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41" i="3" s="1"/>
  <c r="E41" i="3" s="1"/>
  <c r="D7" i="3"/>
  <c r="D8" i="3"/>
  <c r="D4" i="3"/>
  <c r="D54" i="3" s="1"/>
  <c r="E54" i="3" s="1"/>
  <c r="F54" i="3" s="1"/>
  <c r="G54" i="3" s="1"/>
  <c r="H54" i="3" s="1"/>
  <c r="I54" i="3" s="1"/>
  <c r="J54" i="3" s="1"/>
  <c r="K54" i="3" s="1"/>
  <c r="L54" i="3" s="1"/>
  <c r="M54" i="3" s="1"/>
  <c r="N54" i="3" s="1"/>
  <c r="O54" i="3" s="1"/>
  <c r="P54" i="3" s="1"/>
  <c r="Q54" i="3" s="1"/>
  <c r="R54" i="3" s="1"/>
  <c r="D8" i="1"/>
  <c r="D7" i="1"/>
  <c r="D6" i="1"/>
  <c r="D13" i="1" s="1"/>
  <c r="E13" i="1" s="1"/>
  <c r="D5" i="1"/>
  <c r="D4" i="1"/>
  <c r="D40" i="1" s="1"/>
  <c r="E40" i="1" s="1"/>
  <c r="F40" i="1" s="1"/>
  <c r="G40" i="1" s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R40" i="1" s="1"/>
  <c r="D3" i="1"/>
  <c r="D25" i="1" s="1"/>
  <c r="F59" i="1"/>
  <c r="D59" i="1"/>
  <c r="G72" i="3"/>
  <c r="F72" i="3"/>
  <c r="E72" i="3"/>
  <c r="E60" i="3"/>
  <c r="F60" i="3" s="1"/>
  <c r="G60" i="3" s="1"/>
  <c r="H60" i="3" s="1"/>
  <c r="I60" i="3" s="1"/>
  <c r="J60" i="3" s="1"/>
  <c r="K60" i="3" s="1"/>
  <c r="L60" i="3" s="1"/>
  <c r="M60" i="3" s="1"/>
  <c r="N60" i="3" s="1"/>
  <c r="O60" i="3" s="1"/>
  <c r="P60" i="3" s="1"/>
  <c r="Q60" i="3" s="1"/>
  <c r="R60" i="3" s="1"/>
  <c r="D53" i="3"/>
  <c r="E67" i="3"/>
  <c r="D39" i="3"/>
  <c r="D25" i="3"/>
  <c r="D11" i="3"/>
  <c r="E54" i="1"/>
  <c r="E59" i="1" s="1"/>
  <c r="D41" i="1"/>
  <c r="D27" i="3" l="1"/>
  <c r="E27" i="3" s="1"/>
  <c r="F27" i="3" s="1"/>
  <c r="D11" i="1"/>
  <c r="D39" i="1"/>
  <c r="D13" i="3"/>
  <c r="E13" i="3" s="1"/>
  <c r="F13" i="3" s="1"/>
  <c r="G13" i="3" s="1"/>
  <c r="D55" i="3"/>
  <c r="E55" i="3" s="1"/>
  <c r="F55" i="3" s="1"/>
  <c r="D26" i="3"/>
  <c r="E26" i="3" s="1"/>
  <c r="F26" i="3" s="1"/>
  <c r="G26" i="3" s="1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D12" i="3"/>
  <c r="E12" i="3" s="1"/>
  <c r="F12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D40" i="3"/>
  <c r="E40" i="3" s="1"/>
  <c r="F40" i="3" s="1"/>
  <c r="G40" i="3" s="1"/>
  <c r="H40" i="3" s="1"/>
  <c r="I40" i="3" s="1"/>
  <c r="J40" i="3" s="1"/>
  <c r="K40" i="3" s="1"/>
  <c r="L40" i="3" s="1"/>
  <c r="M40" i="3" s="1"/>
  <c r="N40" i="3" s="1"/>
  <c r="O40" i="3" s="1"/>
  <c r="P40" i="3" s="1"/>
  <c r="Q40" i="3" s="1"/>
  <c r="R40" i="3" s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R26" i="1" s="1"/>
  <c r="D27" i="1"/>
  <c r="E27" i="1" s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D42" i="1"/>
  <c r="E39" i="1" s="1"/>
  <c r="D58" i="3"/>
  <c r="E58" i="3" s="1"/>
  <c r="D56" i="3"/>
  <c r="G55" i="3"/>
  <c r="G27" i="3"/>
  <c r="F41" i="3"/>
  <c r="D44" i="1"/>
  <c r="E44" i="1" s="1"/>
  <c r="E41" i="1"/>
  <c r="F13" i="1"/>
  <c r="D14" i="3" l="1"/>
  <c r="E11" i="3" s="1"/>
  <c r="D42" i="3"/>
  <c r="D30" i="1"/>
  <c r="D16" i="1"/>
  <c r="D16" i="3"/>
  <c r="D20" i="3" s="1"/>
  <c r="D28" i="3"/>
  <c r="D28" i="1"/>
  <c r="D31" i="1" s="1"/>
  <c r="D32" i="1" s="1"/>
  <c r="D30" i="3"/>
  <c r="D34" i="3" s="1"/>
  <c r="E14" i="3"/>
  <c r="F11" i="3" s="1"/>
  <c r="F14" i="3" s="1"/>
  <c r="D59" i="3"/>
  <c r="D63" i="3" s="1"/>
  <c r="D44" i="3"/>
  <c r="E44" i="3" s="1"/>
  <c r="F44" i="3" s="1"/>
  <c r="G44" i="3" s="1"/>
  <c r="G48" i="3" s="1"/>
  <c r="D48" i="3"/>
  <c r="D62" i="3"/>
  <c r="E16" i="3"/>
  <c r="E53" i="3"/>
  <c r="E56" i="3" s="1"/>
  <c r="F53" i="3" s="1"/>
  <c r="F56" i="3" s="1"/>
  <c r="D14" i="1"/>
  <c r="E11" i="1" s="1"/>
  <c r="E14" i="1" s="1"/>
  <c r="E62" i="3"/>
  <c r="F58" i="3"/>
  <c r="H55" i="3"/>
  <c r="D64" i="3"/>
  <c r="D17" i="3"/>
  <c r="E39" i="3"/>
  <c r="E42" i="3" s="1"/>
  <c r="H13" i="3"/>
  <c r="H27" i="3"/>
  <c r="G41" i="3"/>
  <c r="D45" i="1"/>
  <c r="D46" i="1" s="1"/>
  <c r="D50" i="1" s="1"/>
  <c r="D48" i="1"/>
  <c r="E16" i="1"/>
  <c r="D20" i="1"/>
  <c r="E42" i="1"/>
  <c r="E45" i="1" s="1"/>
  <c r="E46" i="1" s="1"/>
  <c r="F41" i="1"/>
  <c r="F44" i="1"/>
  <c r="E48" i="1"/>
  <c r="E30" i="1"/>
  <c r="E34" i="1" s="1"/>
  <c r="D34" i="1"/>
  <c r="G13" i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F27" i="1"/>
  <c r="D31" i="3" l="1"/>
  <c r="D32" i="3" s="1"/>
  <c r="D36" i="3" s="1"/>
  <c r="E30" i="3"/>
  <c r="F30" i="3" s="1"/>
  <c r="D17" i="1"/>
  <c r="D45" i="3"/>
  <c r="D46" i="3" s="1"/>
  <c r="D50" i="3" s="1"/>
  <c r="E17" i="3"/>
  <c r="E18" i="3" s="1"/>
  <c r="E22" i="3" s="1"/>
  <c r="E48" i="3"/>
  <c r="F48" i="3"/>
  <c r="E20" i="3"/>
  <c r="F16" i="3"/>
  <c r="F20" i="3" s="1"/>
  <c r="E34" i="3"/>
  <c r="H44" i="3"/>
  <c r="H48" i="3" s="1"/>
  <c r="E59" i="3"/>
  <c r="F59" i="3"/>
  <c r="G53" i="3"/>
  <c r="G56" i="3" s="1"/>
  <c r="I55" i="3"/>
  <c r="F62" i="3"/>
  <c r="G58" i="3"/>
  <c r="E64" i="3"/>
  <c r="D18" i="3"/>
  <c r="D22" i="3" s="1"/>
  <c r="E25" i="3"/>
  <c r="F34" i="3"/>
  <c r="G30" i="3"/>
  <c r="H41" i="3"/>
  <c r="G11" i="3"/>
  <c r="G14" i="3" s="1"/>
  <c r="F17" i="3"/>
  <c r="I13" i="3"/>
  <c r="E45" i="3"/>
  <c r="F39" i="3"/>
  <c r="F42" i="3" s="1"/>
  <c r="I27" i="3"/>
  <c r="D18" i="1"/>
  <c r="D22" i="1" s="1"/>
  <c r="F16" i="1"/>
  <c r="E20" i="1"/>
  <c r="F48" i="1"/>
  <c r="G44" i="1"/>
  <c r="D49" i="1"/>
  <c r="G41" i="1"/>
  <c r="F39" i="1"/>
  <c r="F42" i="1" s="1"/>
  <c r="D36" i="1"/>
  <c r="E25" i="1"/>
  <c r="F30" i="1"/>
  <c r="F11" i="1"/>
  <c r="F14" i="1" s="1"/>
  <c r="E17" i="1"/>
  <c r="G27" i="1"/>
  <c r="I44" i="3" l="1"/>
  <c r="G16" i="3"/>
  <c r="D21" i="1"/>
  <c r="E63" i="3"/>
  <c r="H58" i="3"/>
  <c r="G62" i="3"/>
  <c r="J55" i="3"/>
  <c r="G59" i="3"/>
  <c r="H53" i="3"/>
  <c r="H56" i="3" s="1"/>
  <c r="F64" i="3"/>
  <c r="F63" i="3"/>
  <c r="E21" i="3"/>
  <c r="D21" i="3"/>
  <c r="H11" i="3"/>
  <c r="H14" i="3" s="1"/>
  <c r="G17" i="3"/>
  <c r="D49" i="3"/>
  <c r="F45" i="3"/>
  <c r="G39" i="3"/>
  <c r="G42" i="3" s="1"/>
  <c r="G34" i="3"/>
  <c r="H30" i="3"/>
  <c r="E46" i="3"/>
  <c r="E50" i="3" s="1"/>
  <c r="J13" i="3"/>
  <c r="I41" i="3"/>
  <c r="D35" i="3"/>
  <c r="E28" i="3"/>
  <c r="J27" i="3"/>
  <c r="I48" i="3"/>
  <c r="J44" i="3"/>
  <c r="G20" i="3"/>
  <c r="H16" i="3"/>
  <c r="F18" i="3"/>
  <c r="F22" i="3" s="1"/>
  <c r="E18" i="1"/>
  <c r="E22" i="1" s="1"/>
  <c r="G16" i="1"/>
  <c r="F20" i="1"/>
  <c r="F45" i="1"/>
  <c r="F46" i="1" s="1"/>
  <c r="G39" i="1"/>
  <c r="G42" i="1" s="1"/>
  <c r="E50" i="1"/>
  <c r="E49" i="1"/>
  <c r="H41" i="1"/>
  <c r="G48" i="1"/>
  <c r="H44" i="1"/>
  <c r="F34" i="1"/>
  <c r="G30" i="1"/>
  <c r="D35" i="1"/>
  <c r="E28" i="1"/>
  <c r="G11" i="1"/>
  <c r="G14" i="1" s="1"/>
  <c r="F17" i="1"/>
  <c r="H27" i="1"/>
  <c r="G64" i="3" l="1"/>
  <c r="G63" i="3"/>
  <c r="K55" i="3"/>
  <c r="I53" i="3"/>
  <c r="I56" i="3" s="1"/>
  <c r="H59" i="3"/>
  <c r="H62" i="3"/>
  <c r="I58" i="3"/>
  <c r="F21" i="3"/>
  <c r="E49" i="3"/>
  <c r="H34" i="3"/>
  <c r="I30" i="3"/>
  <c r="G45" i="3"/>
  <c r="H39" i="3"/>
  <c r="H42" i="3" s="1"/>
  <c r="E31" i="3"/>
  <c r="E32" i="3" s="1"/>
  <c r="E36" i="3" s="1"/>
  <c r="I16" i="3"/>
  <c r="H20" i="3"/>
  <c r="F46" i="3"/>
  <c r="F50" i="3" s="1"/>
  <c r="K13" i="3"/>
  <c r="G18" i="3"/>
  <c r="G22" i="3" s="1"/>
  <c r="J41" i="3"/>
  <c r="J48" i="3"/>
  <c r="K44" i="3"/>
  <c r="K27" i="3"/>
  <c r="I11" i="3"/>
  <c r="I14" i="3" s="1"/>
  <c r="H17" i="3"/>
  <c r="E21" i="1"/>
  <c r="H16" i="1"/>
  <c r="G20" i="1"/>
  <c r="F18" i="1"/>
  <c r="F22" i="1" s="1"/>
  <c r="H48" i="1"/>
  <c r="I44" i="1"/>
  <c r="I41" i="1"/>
  <c r="G45" i="1"/>
  <c r="G46" i="1" s="1"/>
  <c r="H39" i="1"/>
  <c r="H42" i="1" s="1"/>
  <c r="F50" i="1"/>
  <c r="E31" i="1"/>
  <c r="E32" i="1" s="1"/>
  <c r="E36" i="1" s="1"/>
  <c r="G34" i="1"/>
  <c r="H30" i="1"/>
  <c r="H11" i="1"/>
  <c r="H14" i="1" s="1"/>
  <c r="G17" i="1"/>
  <c r="I27" i="1"/>
  <c r="F49" i="3" l="1"/>
  <c r="J58" i="3"/>
  <c r="I62" i="3"/>
  <c r="H64" i="3"/>
  <c r="H63" i="3"/>
  <c r="I59" i="3"/>
  <c r="J53" i="3"/>
  <c r="J56" i="3" s="1"/>
  <c r="L55" i="3"/>
  <c r="F25" i="3"/>
  <c r="F28" i="3" s="1"/>
  <c r="K41" i="3"/>
  <c r="H18" i="3"/>
  <c r="H22" i="3" s="1"/>
  <c r="G21" i="3"/>
  <c r="I17" i="3"/>
  <c r="J11" i="3"/>
  <c r="J14" i="3" s="1"/>
  <c r="L13" i="3"/>
  <c r="J16" i="3"/>
  <c r="I20" i="3"/>
  <c r="H45" i="3"/>
  <c r="I39" i="3"/>
  <c r="I42" i="3" s="1"/>
  <c r="L27" i="3"/>
  <c r="G46" i="3"/>
  <c r="G50" i="3" s="1"/>
  <c r="L44" i="3"/>
  <c r="K48" i="3"/>
  <c r="J30" i="3"/>
  <c r="I34" i="3"/>
  <c r="F25" i="1"/>
  <c r="F21" i="1"/>
  <c r="G18" i="1"/>
  <c r="G22" i="1" s="1"/>
  <c r="I16" i="1"/>
  <c r="H20" i="1"/>
  <c r="I39" i="1"/>
  <c r="I42" i="1" s="1"/>
  <c r="H45" i="1"/>
  <c r="H46" i="1" s="1"/>
  <c r="F49" i="1"/>
  <c r="G50" i="1"/>
  <c r="G49" i="1"/>
  <c r="J41" i="1"/>
  <c r="J44" i="1"/>
  <c r="I48" i="1"/>
  <c r="H34" i="1"/>
  <c r="I30" i="1"/>
  <c r="F28" i="1"/>
  <c r="F31" i="1" s="1"/>
  <c r="F32" i="1" s="1"/>
  <c r="E35" i="1"/>
  <c r="I11" i="1"/>
  <c r="I14" i="1" s="1"/>
  <c r="H17" i="1"/>
  <c r="J27" i="1"/>
  <c r="G21" i="1" l="1"/>
  <c r="E35" i="3"/>
  <c r="M55" i="3"/>
  <c r="J59" i="3"/>
  <c r="K53" i="3"/>
  <c r="K56" i="3" s="1"/>
  <c r="I64" i="3"/>
  <c r="K58" i="3"/>
  <c r="J62" i="3"/>
  <c r="G49" i="3"/>
  <c r="F31" i="3"/>
  <c r="F32" i="3" s="1"/>
  <c r="F36" i="3" s="1"/>
  <c r="M44" i="3"/>
  <c r="L48" i="3"/>
  <c r="I18" i="3"/>
  <c r="I22" i="3" s="1"/>
  <c r="H46" i="3"/>
  <c r="H50" i="3" s="1"/>
  <c r="J39" i="3"/>
  <c r="J42" i="3" s="1"/>
  <c r="I45" i="3"/>
  <c r="K30" i="3"/>
  <c r="J34" i="3"/>
  <c r="K16" i="3"/>
  <c r="J20" i="3"/>
  <c r="M13" i="3"/>
  <c r="H21" i="3"/>
  <c r="M27" i="3"/>
  <c r="K11" i="3"/>
  <c r="K14" i="3" s="1"/>
  <c r="J17" i="3"/>
  <c r="L41" i="3"/>
  <c r="H18" i="1"/>
  <c r="H22" i="1" s="1"/>
  <c r="I20" i="1"/>
  <c r="J16" i="1"/>
  <c r="K44" i="1"/>
  <c r="J48" i="1"/>
  <c r="K41" i="1"/>
  <c r="I45" i="1"/>
  <c r="I46" i="1" s="1"/>
  <c r="J39" i="1"/>
  <c r="J42" i="1" s="1"/>
  <c r="H50" i="1"/>
  <c r="G25" i="1"/>
  <c r="F36" i="1"/>
  <c r="I34" i="1"/>
  <c r="J30" i="1"/>
  <c r="J11" i="1"/>
  <c r="J14" i="1" s="1"/>
  <c r="I17" i="1"/>
  <c r="K27" i="1"/>
  <c r="H21" i="1" l="1"/>
  <c r="L58" i="3"/>
  <c r="K62" i="3"/>
  <c r="I63" i="3"/>
  <c r="J64" i="3"/>
  <c r="N55" i="3"/>
  <c r="K59" i="3"/>
  <c r="L53" i="3"/>
  <c r="L56" i="3" s="1"/>
  <c r="G25" i="3"/>
  <c r="G28" i="3" s="1"/>
  <c r="L16" i="3"/>
  <c r="K20" i="3"/>
  <c r="L30" i="3"/>
  <c r="K34" i="3"/>
  <c r="N13" i="3"/>
  <c r="H49" i="3"/>
  <c r="J18" i="3"/>
  <c r="J22" i="3" s="1"/>
  <c r="I21" i="3"/>
  <c r="N27" i="3"/>
  <c r="I46" i="3"/>
  <c r="I50" i="3" s="1"/>
  <c r="I49" i="3"/>
  <c r="M41" i="3"/>
  <c r="K17" i="3"/>
  <c r="L11" i="3"/>
  <c r="L14" i="3" s="1"/>
  <c r="N44" i="3"/>
  <c r="M48" i="3"/>
  <c r="K39" i="3"/>
  <c r="K42" i="3" s="1"/>
  <c r="J45" i="3"/>
  <c r="I18" i="1"/>
  <c r="I22" i="1" s="1"/>
  <c r="J20" i="1"/>
  <c r="K16" i="1"/>
  <c r="K39" i="1"/>
  <c r="K42" i="1" s="1"/>
  <c r="J45" i="1"/>
  <c r="J46" i="1" s="1"/>
  <c r="H49" i="1"/>
  <c r="I50" i="1"/>
  <c r="L41" i="1"/>
  <c r="L44" i="1"/>
  <c r="K48" i="1"/>
  <c r="J34" i="1"/>
  <c r="K30" i="1"/>
  <c r="G28" i="1"/>
  <c r="G31" i="1" s="1"/>
  <c r="G32" i="1" s="1"/>
  <c r="F35" i="1"/>
  <c r="K11" i="1"/>
  <c r="K14" i="1" s="1"/>
  <c r="J17" i="1"/>
  <c r="L27" i="1"/>
  <c r="I21" i="1" l="1"/>
  <c r="F35" i="3"/>
  <c r="K64" i="3"/>
  <c r="J63" i="3"/>
  <c r="O55" i="3"/>
  <c r="L59" i="3"/>
  <c r="M53" i="3"/>
  <c r="M56" i="3" s="1"/>
  <c r="M58" i="3"/>
  <c r="L62" i="3"/>
  <c r="J21" i="3"/>
  <c r="J46" i="3"/>
  <c r="J50" i="3" s="1"/>
  <c r="L17" i="3"/>
  <c r="M11" i="3"/>
  <c r="M14" i="3" s="1"/>
  <c r="L39" i="3"/>
  <c r="L42" i="3" s="1"/>
  <c r="K45" i="3"/>
  <c r="O13" i="3"/>
  <c r="O27" i="3"/>
  <c r="G31" i="3"/>
  <c r="G32" i="3" s="1"/>
  <c r="G36" i="3" s="1"/>
  <c r="O44" i="3"/>
  <c r="N48" i="3"/>
  <c r="K18" i="3"/>
  <c r="K22" i="3" s="1"/>
  <c r="M30" i="3"/>
  <c r="L34" i="3"/>
  <c r="N41" i="3"/>
  <c r="M16" i="3"/>
  <c r="L20" i="3"/>
  <c r="K20" i="1"/>
  <c r="L16" i="1"/>
  <c r="J18" i="1"/>
  <c r="J22" i="1" s="1"/>
  <c r="K45" i="1"/>
  <c r="K46" i="1" s="1"/>
  <c r="L39" i="1"/>
  <c r="L42" i="1" s="1"/>
  <c r="M44" i="1"/>
  <c r="L48" i="1"/>
  <c r="M41" i="1"/>
  <c r="I49" i="1"/>
  <c r="J49" i="1"/>
  <c r="J50" i="1"/>
  <c r="H25" i="1"/>
  <c r="G36" i="1"/>
  <c r="K34" i="1"/>
  <c r="L30" i="1"/>
  <c r="L11" i="1"/>
  <c r="L14" i="1" s="1"/>
  <c r="K17" i="1"/>
  <c r="M27" i="1"/>
  <c r="J21" i="1" l="1"/>
  <c r="M62" i="3"/>
  <c r="N58" i="3"/>
  <c r="N53" i="3"/>
  <c r="N56" i="3" s="1"/>
  <c r="M59" i="3"/>
  <c r="L64" i="3"/>
  <c r="P55" i="3"/>
  <c r="K63" i="3"/>
  <c r="M20" i="3"/>
  <c r="N16" i="3"/>
  <c r="P13" i="3"/>
  <c r="K21" i="3"/>
  <c r="L45" i="3"/>
  <c r="M39" i="3"/>
  <c r="M42" i="3" s="1"/>
  <c r="K46" i="3"/>
  <c r="K50" i="3" s="1"/>
  <c r="O48" i="3"/>
  <c r="P44" i="3"/>
  <c r="O41" i="3"/>
  <c r="M17" i="3"/>
  <c r="N11" i="3"/>
  <c r="N14" i="3" s="1"/>
  <c r="H25" i="3"/>
  <c r="L18" i="3"/>
  <c r="L22" i="3" s="1"/>
  <c r="M34" i="3"/>
  <c r="N30" i="3"/>
  <c r="P27" i="3"/>
  <c r="J49" i="3"/>
  <c r="K18" i="1"/>
  <c r="K22" i="1" s="1"/>
  <c r="L20" i="1"/>
  <c r="M16" i="1"/>
  <c r="L45" i="1"/>
  <c r="L46" i="1" s="1"/>
  <c r="M39" i="1"/>
  <c r="M42" i="1" s="1"/>
  <c r="N41" i="1"/>
  <c r="M48" i="1"/>
  <c r="N44" i="1"/>
  <c r="K50" i="1"/>
  <c r="L34" i="1"/>
  <c r="M30" i="1"/>
  <c r="H28" i="1"/>
  <c r="H31" i="1" s="1"/>
  <c r="H32" i="1" s="1"/>
  <c r="I25" i="1" s="1"/>
  <c r="G35" i="1"/>
  <c r="M11" i="1"/>
  <c r="M14" i="1" s="1"/>
  <c r="L17" i="1"/>
  <c r="N27" i="1"/>
  <c r="K21" i="1" l="1"/>
  <c r="Q55" i="3"/>
  <c r="M64" i="3"/>
  <c r="N59" i="3"/>
  <c r="O53" i="3"/>
  <c r="O56" i="3" s="1"/>
  <c r="N62" i="3"/>
  <c r="O58" i="3"/>
  <c r="L63" i="3"/>
  <c r="L21" i="3"/>
  <c r="K49" i="3"/>
  <c r="G35" i="3"/>
  <c r="H28" i="3"/>
  <c r="P41" i="3"/>
  <c r="N34" i="3"/>
  <c r="O30" i="3"/>
  <c r="M45" i="3"/>
  <c r="N39" i="3"/>
  <c r="N42" i="3" s="1"/>
  <c r="L46" i="3"/>
  <c r="L50" i="3" s="1"/>
  <c r="Q27" i="3"/>
  <c r="N20" i="3"/>
  <c r="O16" i="3"/>
  <c r="O11" i="3"/>
  <c r="O14" i="3" s="1"/>
  <c r="N17" i="3"/>
  <c r="M18" i="3"/>
  <c r="M22" i="3" s="1"/>
  <c r="P48" i="3"/>
  <c r="Q44" i="3"/>
  <c r="Q13" i="3"/>
  <c r="M20" i="1"/>
  <c r="N16" i="1"/>
  <c r="L18" i="1"/>
  <c r="L22" i="1" s="1"/>
  <c r="K49" i="1"/>
  <c r="O44" i="1"/>
  <c r="N48" i="1"/>
  <c r="M45" i="1"/>
  <c r="M46" i="1" s="1"/>
  <c r="N39" i="1"/>
  <c r="N42" i="1" s="1"/>
  <c r="O41" i="1"/>
  <c r="L50" i="1"/>
  <c r="I28" i="1"/>
  <c r="I31" i="1" s="1"/>
  <c r="I32" i="1" s="1"/>
  <c r="J25" i="1" s="1"/>
  <c r="H35" i="1"/>
  <c r="H36" i="1"/>
  <c r="M34" i="1"/>
  <c r="N30" i="1"/>
  <c r="N11" i="1"/>
  <c r="N14" i="1" s="1"/>
  <c r="M17" i="1"/>
  <c r="O27" i="1"/>
  <c r="L21" i="1" l="1"/>
  <c r="I36" i="1"/>
  <c r="M63" i="3"/>
  <c r="O62" i="3"/>
  <c r="P58" i="3"/>
  <c r="P53" i="3"/>
  <c r="P56" i="3" s="1"/>
  <c r="O59" i="3"/>
  <c r="N64" i="3"/>
  <c r="R55" i="3"/>
  <c r="M21" i="3"/>
  <c r="P11" i="3"/>
  <c r="P14" i="3" s="1"/>
  <c r="O17" i="3"/>
  <c r="Q48" i="3"/>
  <c r="R44" i="3"/>
  <c r="R48" i="3" s="1"/>
  <c r="F68" i="3" s="1"/>
  <c r="R27" i="3"/>
  <c r="N18" i="3"/>
  <c r="N22" i="3" s="1"/>
  <c r="M46" i="3"/>
  <c r="M50" i="3" s="1"/>
  <c r="O20" i="3"/>
  <c r="P16" i="3"/>
  <c r="Q41" i="3"/>
  <c r="H31" i="3"/>
  <c r="H32" i="3" s="1"/>
  <c r="H36" i="3" s="1"/>
  <c r="N45" i="3"/>
  <c r="O39" i="3"/>
  <c r="O42" i="3" s="1"/>
  <c r="O34" i="3"/>
  <c r="P30" i="3"/>
  <c r="R13" i="3"/>
  <c r="L49" i="3"/>
  <c r="M18" i="1"/>
  <c r="M22" i="1" s="1"/>
  <c r="N20" i="1"/>
  <c r="O16" i="1"/>
  <c r="P41" i="1"/>
  <c r="N45" i="1"/>
  <c r="N46" i="1" s="1"/>
  <c r="O39" i="1"/>
  <c r="O42" i="1" s="1"/>
  <c r="M50" i="1"/>
  <c r="M49" i="1"/>
  <c r="O48" i="1"/>
  <c r="P44" i="1"/>
  <c r="L49" i="1"/>
  <c r="N34" i="1"/>
  <c r="O30" i="1"/>
  <c r="J28" i="1"/>
  <c r="J31" i="1" s="1"/>
  <c r="J32" i="1" s="1"/>
  <c r="K25" i="1" s="1"/>
  <c r="I35" i="1"/>
  <c r="O11" i="1"/>
  <c r="O14" i="1" s="1"/>
  <c r="N17" i="1"/>
  <c r="P27" i="1"/>
  <c r="O64" i="3" l="1"/>
  <c r="G70" i="3" s="1"/>
  <c r="O63" i="3"/>
  <c r="Q53" i="3"/>
  <c r="Q56" i="3" s="1"/>
  <c r="P59" i="3"/>
  <c r="N63" i="3"/>
  <c r="P62" i="3"/>
  <c r="Q58" i="3"/>
  <c r="N21" i="3"/>
  <c r="M49" i="3"/>
  <c r="P34" i="3"/>
  <c r="Q30" i="3"/>
  <c r="O18" i="3"/>
  <c r="O22" i="3" s="1"/>
  <c r="I25" i="3"/>
  <c r="R41" i="3"/>
  <c r="P20" i="3"/>
  <c r="Q16" i="3"/>
  <c r="O45" i="3"/>
  <c r="P39" i="3"/>
  <c r="P42" i="3" s="1"/>
  <c r="N46" i="3"/>
  <c r="N50" i="3" s="1"/>
  <c r="N49" i="3"/>
  <c r="P17" i="3"/>
  <c r="Q11" i="3"/>
  <c r="Q14" i="3" s="1"/>
  <c r="M21" i="1"/>
  <c r="O20" i="1"/>
  <c r="P16" i="1"/>
  <c r="N18" i="1"/>
  <c r="N22" i="1" s="1"/>
  <c r="P39" i="1"/>
  <c r="P42" i="1" s="1"/>
  <c r="O45" i="1"/>
  <c r="O46" i="1" s="1"/>
  <c r="P48" i="1"/>
  <c r="Q44" i="1"/>
  <c r="N50" i="1"/>
  <c r="Q41" i="1"/>
  <c r="K28" i="1"/>
  <c r="K31" i="1" s="1"/>
  <c r="K32" i="1" s="1"/>
  <c r="L25" i="1" s="1"/>
  <c r="J35" i="1"/>
  <c r="J36" i="1"/>
  <c r="O34" i="1"/>
  <c r="P30" i="1"/>
  <c r="P11" i="1"/>
  <c r="P14" i="1" s="1"/>
  <c r="O17" i="1"/>
  <c r="Q27" i="1"/>
  <c r="N21" i="1" l="1"/>
  <c r="R58" i="3"/>
  <c r="R62" i="3" s="1"/>
  <c r="G68" i="3" s="1"/>
  <c r="Q62" i="3"/>
  <c r="P64" i="3"/>
  <c r="Q59" i="3"/>
  <c r="R53" i="3"/>
  <c r="R56" i="3" s="1"/>
  <c r="R59" i="3" s="1"/>
  <c r="H35" i="3"/>
  <c r="I28" i="3"/>
  <c r="P45" i="3"/>
  <c r="Q39" i="3"/>
  <c r="Q42" i="3" s="1"/>
  <c r="O46" i="3"/>
  <c r="O50" i="3" s="1"/>
  <c r="P18" i="3"/>
  <c r="P22" i="3" s="1"/>
  <c r="O21" i="3"/>
  <c r="R16" i="3"/>
  <c r="R20" i="3" s="1"/>
  <c r="D68" i="3" s="1"/>
  <c r="Q20" i="3"/>
  <c r="R30" i="3"/>
  <c r="R34" i="3" s="1"/>
  <c r="E68" i="3" s="1"/>
  <c r="Q34" i="3"/>
  <c r="Q17" i="3"/>
  <c r="R11" i="3"/>
  <c r="R14" i="3" s="1"/>
  <c r="O18" i="1"/>
  <c r="O22" i="1" s="1"/>
  <c r="P20" i="1"/>
  <c r="Q16" i="1"/>
  <c r="Q39" i="1"/>
  <c r="Q42" i="1" s="1"/>
  <c r="P45" i="1"/>
  <c r="P46" i="1" s="1"/>
  <c r="R41" i="1"/>
  <c r="N49" i="1"/>
  <c r="R44" i="1"/>
  <c r="R48" i="1" s="1"/>
  <c r="F55" i="1" s="1"/>
  <c r="Q48" i="1"/>
  <c r="O50" i="1"/>
  <c r="K36" i="1"/>
  <c r="P34" i="1"/>
  <c r="Q30" i="1"/>
  <c r="L28" i="1"/>
  <c r="L31" i="1" s="1"/>
  <c r="L32" i="1" s="1"/>
  <c r="M25" i="1" s="1"/>
  <c r="K35" i="1"/>
  <c r="Q11" i="1"/>
  <c r="Q14" i="1" s="1"/>
  <c r="P17" i="1"/>
  <c r="R27" i="1"/>
  <c r="R64" i="3" l="1"/>
  <c r="R63" i="3"/>
  <c r="G69" i="3" s="1"/>
  <c r="G73" i="3" s="1"/>
  <c r="Q64" i="3"/>
  <c r="P63" i="3"/>
  <c r="O49" i="3"/>
  <c r="R17" i="3"/>
  <c r="R18" i="3" s="1"/>
  <c r="R22" i="3" s="1"/>
  <c r="D70" i="3" s="1"/>
  <c r="P21" i="3"/>
  <c r="Q18" i="3"/>
  <c r="Q22" i="3" s="1"/>
  <c r="R39" i="3"/>
  <c r="R42" i="3" s="1"/>
  <c r="R45" i="3" s="1"/>
  <c r="Q45" i="3"/>
  <c r="P46" i="3"/>
  <c r="P50" i="3" s="1"/>
  <c r="I31" i="3"/>
  <c r="I32" i="3" s="1"/>
  <c r="I36" i="3" s="1"/>
  <c r="O21" i="1"/>
  <c r="Q20" i="1"/>
  <c r="R16" i="1"/>
  <c r="R20" i="1" s="1"/>
  <c r="D55" i="1" s="1"/>
  <c r="P18" i="1"/>
  <c r="P22" i="1" s="1"/>
  <c r="R39" i="1"/>
  <c r="R42" i="1" s="1"/>
  <c r="R45" i="1" s="1"/>
  <c r="R46" i="1" s="1"/>
  <c r="Q45" i="1"/>
  <c r="Q46" i="1" s="1"/>
  <c r="P50" i="1"/>
  <c r="O49" i="1"/>
  <c r="M28" i="1"/>
  <c r="M31" i="1" s="1"/>
  <c r="M32" i="1" s="1"/>
  <c r="N25" i="1" s="1"/>
  <c r="L35" i="1"/>
  <c r="L36" i="1"/>
  <c r="Q34" i="1"/>
  <c r="R30" i="1"/>
  <c r="R34" i="1" s="1"/>
  <c r="E55" i="1" s="1"/>
  <c r="R11" i="1"/>
  <c r="R14" i="1" s="1"/>
  <c r="Q17" i="1"/>
  <c r="R17" i="1" l="1"/>
  <c r="Q63" i="3"/>
  <c r="R21" i="3"/>
  <c r="D69" i="3" s="1"/>
  <c r="D73" i="3" s="1"/>
  <c r="P49" i="3"/>
  <c r="Q46" i="3"/>
  <c r="Q50" i="3" s="1"/>
  <c r="R46" i="3"/>
  <c r="R50" i="3" s="1"/>
  <c r="F70" i="3" s="1"/>
  <c r="J25" i="3"/>
  <c r="Q21" i="3"/>
  <c r="P21" i="1"/>
  <c r="M36" i="1"/>
  <c r="R18" i="1"/>
  <c r="R22" i="1" s="1"/>
  <c r="D57" i="1" s="1"/>
  <c r="Q18" i="1"/>
  <c r="Q22" i="1" s="1"/>
  <c r="P49" i="1"/>
  <c r="R50" i="1"/>
  <c r="F57" i="1" s="1"/>
  <c r="Q50" i="1"/>
  <c r="N28" i="1"/>
  <c r="N31" i="1" s="1"/>
  <c r="N32" i="1" s="1"/>
  <c r="O25" i="1" s="1"/>
  <c r="M35" i="1"/>
  <c r="R21" i="1" l="1"/>
  <c r="D56" i="1" s="1"/>
  <c r="D60" i="1" s="1"/>
  <c r="Q21" i="1"/>
  <c r="Q49" i="3"/>
  <c r="I35" i="3"/>
  <c r="J28" i="3"/>
  <c r="R49" i="3"/>
  <c r="F69" i="3" s="1"/>
  <c r="F73" i="3" s="1"/>
  <c r="Q49" i="1"/>
  <c r="R49" i="1"/>
  <c r="F56" i="1" s="1"/>
  <c r="F60" i="1" s="1"/>
  <c r="O28" i="1"/>
  <c r="O31" i="1" s="1"/>
  <c r="O32" i="1" s="1"/>
  <c r="P25" i="1" s="1"/>
  <c r="N35" i="1"/>
  <c r="N36" i="1"/>
  <c r="J31" i="3" l="1"/>
  <c r="J32" i="3" s="1"/>
  <c r="J36" i="3" s="1"/>
  <c r="O36" i="1"/>
  <c r="P28" i="1"/>
  <c r="P31" i="1" s="1"/>
  <c r="P32" i="1" s="1"/>
  <c r="Q25" i="1" s="1"/>
  <c r="O35" i="1"/>
  <c r="K25" i="3" l="1"/>
  <c r="Q28" i="1"/>
  <c r="Q31" i="1" s="1"/>
  <c r="Q32" i="1" s="1"/>
  <c r="R25" i="1" s="1"/>
  <c r="P35" i="1"/>
  <c r="P36" i="1"/>
  <c r="J35" i="3" l="1"/>
  <c r="K28" i="3"/>
  <c r="Q36" i="1"/>
  <c r="R28" i="1"/>
  <c r="Q35" i="1"/>
  <c r="K31" i="3" l="1"/>
  <c r="K32" i="3" s="1"/>
  <c r="K36" i="3" s="1"/>
  <c r="R31" i="1"/>
  <c r="R32" i="1" s="1"/>
  <c r="R36" i="1" s="1"/>
  <c r="E57" i="1" s="1"/>
  <c r="L25" i="3" l="1"/>
  <c r="K35" i="3" s="1"/>
  <c r="S25" i="1"/>
  <c r="R35" i="1" s="1"/>
  <c r="E56" i="1" s="1"/>
  <c r="E60" i="1" s="1"/>
  <c r="L28" i="3" l="1"/>
  <c r="L31" i="3" s="1"/>
  <c r="L32" i="3" s="1"/>
  <c r="L36" i="3" s="1"/>
  <c r="M25" i="3" l="1"/>
  <c r="L35" i="3" s="1"/>
  <c r="M28" i="3" l="1"/>
  <c r="M31" i="3" s="1"/>
  <c r="M32" i="3" s="1"/>
  <c r="M36" i="3" s="1"/>
  <c r="N25" i="3" l="1"/>
  <c r="M35" i="3" s="1"/>
  <c r="N28" i="3" l="1"/>
  <c r="N31" i="3" s="1"/>
  <c r="N32" i="3" s="1"/>
  <c r="N36" i="3" s="1"/>
  <c r="O25" i="3" l="1"/>
  <c r="N35" i="3" s="1"/>
  <c r="O28" i="3"/>
  <c r="O31" i="3" l="1"/>
  <c r="O32" i="3" s="1"/>
  <c r="O36" i="3" s="1"/>
  <c r="P25" i="3" l="1"/>
  <c r="O35" i="3" l="1"/>
  <c r="P28" i="3"/>
  <c r="P31" i="3" l="1"/>
  <c r="P32" i="3" s="1"/>
  <c r="P36" i="3" s="1"/>
  <c r="Q25" i="3" l="1"/>
  <c r="P35" i="3" l="1"/>
  <c r="Q28" i="3"/>
  <c r="Q31" i="3" l="1"/>
  <c r="Q32" i="3" s="1"/>
  <c r="Q36" i="3" s="1"/>
  <c r="R25" i="3" l="1"/>
  <c r="Q35" i="3" l="1"/>
  <c r="R28" i="3"/>
  <c r="R31" i="3" l="1"/>
  <c r="R32" i="3" s="1"/>
  <c r="R36" i="3" s="1"/>
  <c r="E70" i="3" s="1"/>
  <c r="S25" i="3" l="1"/>
  <c r="R35" i="3" s="1"/>
  <c r="E69" i="3" s="1"/>
  <c r="E73" i="3" s="1"/>
</calcChain>
</file>

<file path=xl/sharedStrings.xml><?xml version="1.0" encoding="utf-8"?>
<sst xmlns="http://schemas.openxmlformats.org/spreadsheetml/2006/main" count="127" uniqueCount="32">
  <si>
    <t>Flexible Investment</t>
  </si>
  <si>
    <t>Current Value</t>
  </si>
  <si>
    <t>Contribution</t>
  </si>
  <si>
    <t>Returns</t>
  </si>
  <si>
    <t>End Value</t>
  </si>
  <si>
    <t>General Data</t>
  </si>
  <si>
    <t>Lump Sum</t>
  </si>
  <si>
    <t>Monthly</t>
  </si>
  <si>
    <t>Increase</t>
  </si>
  <si>
    <t>Profit</t>
  </si>
  <si>
    <t>Contributed</t>
  </si>
  <si>
    <t>Taxed</t>
  </si>
  <si>
    <t>Bank/Income Fund</t>
  </si>
  <si>
    <t>Marginal Tax Rate</t>
  </si>
  <si>
    <t>Tax</t>
  </si>
  <si>
    <t>Tax Paid</t>
  </si>
  <si>
    <t>Endowment</t>
  </si>
  <si>
    <t>Lookup</t>
  </si>
  <si>
    <t>Graph Illustration</t>
  </si>
  <si>
    <t>Tax Free</t>
  </si>
  <si>
    <t>Value</t>
  </si>
  <si>
    <t>Investment Comparison</t>
  </si>
  <si>
    <t>Assumptions</t>
  </si>
  <si>
    <t>Monthly Contribution</t>
  </si>
  <si>
    <t>Annual Increase</t>
  </si>
  <si>
    <t>Return on Investment</t>
  </si>
  <si>
    <t>How long are you invested?</t>
  </si>
  <si>
    <t>* In what income bracket are you?</t>
  </si>
  <si>
    <t>* On your monthly contribution</t>
  </si>
  <si>
    <t>* Once off investment</t>
  </si>
  <si>
    <t>Comparison</t>
  </si>
  <si>
    <t>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</si>
</sst>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#,##0.00"/>
    <numFmt numFmtId="165" formatCode="&quot;R&quot;#,##0"/>
  </numFmts>
  <fonts count="5" x14ac:knownFonts="1">
    <font>
      <sz val="12"/>
      <color theme="1"/>
      <name val="Aptos Narrow"/>
      <family val="2"/>
      <scheme val="minor"/>
    </font>
    <font>
      <sz val="40"/>
      <color theme="1"/>
      <name val="Arial Rounded MT Bold"/>
      <family val="2"/>
    </font>
    <font>
      <sz val="12"/>
      <color theme="1"/>
      <name val="Arial Rounded MT Bold"/>
      <family val="2"/>
    </font>
    <font>
      <sz val="8"/>
      <color theme="1"/>
      <name val="Arial Rounded MT Bold"/>
      <family val="2"/>
    </font>
    <font>
      <sz val="10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0" borderId="0" xfId="0" applyFont="1"/>
    <xf numFmtId="0" fontId="0" fillId="0" borderId="3" xfId="0" applyBorder="1"/>
    <xf numFmtId="9" fontId="0" fillId="0" borderId="3" xfId="0" applyNumberFormat="1" applyBorder="1"/>
    <xf numFmtId="1" fontId="0" fillId="0" borderId="3" xfId="0" applyNumberFormat="1" applyBorder="1"/>
    <xf numFmtId="0" fontId="0" fillId="0" borderId="9" xfId="0" applyBorder="1"/>
    <xf numFmtId="0" fontId="0" fillId="2" borderId="0" xfId="0" applyFill="1"/>
    <xf numFmtId="165" fontId="0" fillId="2" borderId="0" xfId="0" applyNumberFormat="1" applyFill="1"/>
    <xf numFmtId="9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165" fontId="4" fillId="0" borderId="2" xfId="0" applyNumberFormat="1" applyFont="1" applyBorder="1" applyProtection="1">
      <protection locked="0"/>
    </xf>
    <xf numFmtId="9" fontId="4" fillId="0" borderId="7" xfId="0" applyNumberFormat="1" applyFont="1" applyBorder="1" applyProtection="1">
      <protection locked="0"/>
    </xf>
    <xf numFmtId="1" fontId="4" fillId="0" borderId="2" xfId="0" applyNumberFormat="1" applyFont="1" applyBorder="1" applyProtection="1">
      <protection locked="0"/>
    </xf>
    <xf numFmtId="9" fontId="4" fillId="0" borderId="7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Investment</a:t>
            </a:r>
            <a:r>
              <a:rPr lang="en-GB" baseline="0"/>
              <a:t> Comparison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'Data Sheet'!$C$55</c:f>
              <c:strCache>
                <c:ptCount val="1"/>
                <c:pt idx="0">
                  <c:v>Contributed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Sheet'!$D$55:$F$55</c:f>
              <c:numCache>
                <c:formatCode>"R"#\ ##0</c:formatCode>
                <c:ptCount val="3"/>
                <c:pt idx="0">
                  <c:v>772539.56065975607</c:v>
                </c:pt>
                <c:pt idx="1">
                  <c:v>772539.56065975607</c:v>
                </c:pt>
                <c:pt idx="2">
                  <c:v>772539.56065975607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F-AF4C-AE6E-AC0A4AC0EFE8}"/>
            </c:ext>
          </c:extLst>
        </c:ser>
        <c:ser>
          <c:idx val="1"/>
          <c:order val="1"/>
          <c:tx>
            <c:strRef>
              <c:f>'Data Sheet'!$C$56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Sheet'!$D$56:$F$56</c:f>
              <c:numCache>
                <c:formatCode>"R"#\ ##0</c:formatCode>
                <c:ptCount val="3"/>
                <c:pt idx="0">
                  <c:v>696349.99838934233</c:v>
                </c:pt>
                <c:pt idx="1">
                  <c:v>458916.00134770141</c:v>
                </c:pt>
                <c:pt idx="2">
                  <c:v>657600.86054161773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F-AF4C-AE6E-AC0A4AC0EFE8}"/>
            </c:ext>
          </c:extLst>
        </c:ser>
        <c:ser>
          <c:idx val="2"/>
          <c:order val="2"/>
          <c:tx>
            <c:strRef>
              <c:f>'Data Sheet'!$C$57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  <a:effectLst/>
            <a:sp3d>
              <a:contourClr>
                <a:srgbClr val="FF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3673768293151237E-2"/>
                  <c:y val="-4.56456785650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2F-AF4C-AE6E-AC0A4AC0EFE8}"/>
                </c:ext>
              </c:extLst>
            </c:dLbl>
            <c:dLbl>
              <c:idx val="1"/>
              <c:layout>
                <c:manualLayout>
                  <c:x val="1.8231691057534982E-2"/>
                  <c:y val="-6.5615662937214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2F-AF4C-AE6E-AC0A4AC0EFE8}"/>
                </c:ext>
              </c:extLst>
            </c:dLbl>
            <c:dLbl>
              <c:idx val="2"/>
              <c:layout>
                <c:manualLayout>
                  <c:x val="1.9750998645662897E-2"/>
                  <c:y val="-5.420424329595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2F-AF4C-AE6E-AC0A4AC0EF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Sheet'!$D$54:$F$54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Sheet'!$D$57:$F$57</c:f>
              <c:numCache>
                <c:formatCode>"R"#\ ##0</c:formatCode>
                <c:ptCount val="3"/>
                <c:pt idx="0">
                  <c:v>50923.706771586905</c:v>
                </c:pt>
                <c:pt idx="1">
                  <c:v>189236.47942254145</c:v>
                </c:pt>
                <c:pt idx="2">
                  <c:v>89672.844619311509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F-AF4C-AE6E-AC0A4AC0E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68"/>
        <c:shape val="box"/>
        <c:axId val="1963210416"/>
        <c:axId val="1963752304"/>
        <c:axId val="0"/>
      </c:bar3DChart>
      <c:catAx>
        <c:axId val="196321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52304"/>
        <c:crosses val="autoZero"/>
        <c:auto val="1"/>
        <c:lblAlgn val="ctr"/>
        <c:lblOffset val="100"/>
        <c:noMultiLvlLbl val="0"/>
      </c:catAx>
      <c:valAx>
        <c:axId val="196375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21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'Data Sheet'!$C$60</c:f>
              <c:strCache>
                <c:ptCount val="1"/>
                <c:pt idx="0">
                  <c:v>Investment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85000">
                  <a:srgbClr val="0070C0"/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366505298255551E-2"/>
                  <c:y val="-0.460214758102294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5A-7B4C-8E15-121AAE7F3E42}"/>
                </c:ext>
              </c:extLst>
            </c:dLbl>
            <c:dLbl>
              <c:idx val="1"/>
              <c:layout>
                <c:manualLayout>
                  <c:x val="3.1774878973691606E-2"/>
                  <c:y val="-0.281707215565646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5A-7B4C-8E15-121AAE7F3E42}"/>
                </c:ext>
              </c:extLst>
            </c:dLbl>
            <c:dLbl>
              <c:idx val="2"/>
              <c:layout>
                <c:manualLayout>
                  <c:x val="4.9931952672944042E-2"/>
                  <c:y val="-0.404431151059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5A-7B4C-8E15-121AAE7F3E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Sheet'!$D$59:$F$59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'Data Sheet'!$D$60:$F$60</c:f>
              <c:numCache>
                <c:formatCode>"R"#\ ##0</c:formatCode>
                <c:ptCount val="3"/>
                <c:pt idx="0">
                  <c:v>1468889.5590490983</c:v>
                </c:pt>
                <c:pt idx="1">
                  <c:v>1231455.5620074575</c:v>
                </c:pt>
                <c:pt idx="2">
                  <c:v>1430140.4212013739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5A-7B4C-8E15-121AAE7F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gapDepth val="80"/>
        <c:shape val="cylinder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Investment</a:t>
            </a:r>
            <a:r>
              <a:rPr lang="en-GB" baseline="0"/>
              <a:t> Comparison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Free'!$C$68</c:f>
              <c:strCache>
                <c:ptCount val="1"/>
                <c:pt idx="0">
                  <c:v>Contributed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Free'!$D$68:$G$68</c:f>
              <c:numCache>
                <c:formatCode>"R"#\ ##0</c:formatCode>
                <c:ptCount val="4"/>
                <c:pt idx="0">
                  <c:v>180000</c:v>
                </c:pt>
                <c:pt idx="1">
                  <c:v>180000</c:v>
                </c:pt>
                <c:pt idx="2">
                  <c:v>180000</c:v>
                </c:pt>
                <c:pt idx="3">
                  <c:v>180000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2-4849-9A5D-C0B9CAA73227}"/>
            </c:ext>
          </c:extLst>
        </c:ser>
        <c:ser>
          <c:idx val="1"/>
          <c:order val="1"/>
          <c:tx>
            <c:strRef>
              <c:f>'Tax Free'!$C$69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Free'!$D$69:$G$69</c:f>
              <c:numCache>
                <c:formatCode>"R"#\ ##0</c:formatCode>
                <c:ptCount val="4"/>
                <c:pt idx="0">
                  <c:v>220468.48128087452</c:v>
                </c:pt>
                <c:pt idx="1">
                  <c:v>212273.03731762728</c:v>
                </c:pt>
                <c:pt idx="2">
                  <c:v>206333.90466289825</c:v>
                </c:pt>
                <c:pt idx="3">
                  <c:v>234470.34620783891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2-4849-9A5D-C0B9CAA73227}"/>
            </c:ext>
          </c:extLst>
        </c:ser>
        <c:ser>
          <c:idx val="2"/>
          <c:order val="2"/>
          <c:tx>
            <c:strRef>
              <c:f>'Tax Free'!$C$70</c:f>
              <c:strCache>
                <c:ptCount val="1"/>
                <c:pt idx="0">
                  <c:v>Tax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rgbClr val="FF0000"/>
              </a:solidFill>
            </a:ln>
            <a:effectLst/>
            <a:sp3d>
              <a:contourClr>
                <a:srgbClr val="FF0000"/>
              </a:contourClr>
            </a:sp3d>
          </c:spPr>
          <c:invertIfNegative val="0"/>
          <c:dLbls>
            <c:dLbl>
              <c:idx val="0"/>
              <c:layout>
                <c:manualLayout>
                  <c:x val="1.2186670037992184E-2"/>
                  <c:y val="-3.7748281835851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B2-4849-9A5D-C0B9CAA73227}"/>
                </c:ext>
              </c:extLst>
            </c:dLbl>
            <c:dLbl>
              <c:idx val="1"/>
              <c:layout>
                <c:manualLayout>
                  <c:x val="2.4373340075984368E-2"/>
                  <c:y val="-6.6785421709583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2-4849-9A5D-C0B9CAA73227}"/>
                </c:ext>
              </c:extLst>
            </c:dLbl>
            <c:dLbl>
              <c:idx val="2"/>
              <c:layout>
                <c:manualLayout>
                  <c:x val="1.2186670037992184E-2"/>
                  <c:y val="-4.6459423797971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2-4849-9A5D-C0B9CAA73227}"/>
                </c:ext>
              </c:extLst>
            </c:dLbl>
            <c:dLbl>
              <c:idx val="3"/>
              <c:layout>
                <c:manualLayout>
                  <c:x val="2.5896673830733501E-2"/>
                  <c:y val="-3.48445678484782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2-4849-9A5D-C0B9CAA732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Free'!$D$67:$G$67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Free'!$D$70:$G$70</c:f>
              <c:numCache>
                <c:formatCode>"R"#\ ##0</c:formatCode>
                <c:ptCount val="4"/>
                <c:pt idx="0">
                  <c:v>14001.864926964401</c:v>
                </c:pt>
                <c:pt idx="1">
                  <c:v>17763.501730987111</c:v>
                </c:pt>
                <c:pt idx="2">
                  <c:v>28136.44154494067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2-4849-9A5D-C0B9CAA73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gapDepth val="68"/>
        <c:shape val="box"/>
        <c:axId val="1963210416"/>
        <c:axId val="1963752304"/>
        <c:axId val="0"/>
      </c:bar3DChart>
      <c:catAx>
        <c:axId val="196321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752304"/>
        <c:crosses val="autoZero"/>
        <c:auto val="1"/>
        <c:lblAlgn val="ctr"/>
        <c:lblOffset val="100"/>
        <c:noMultiLvlLbl val="0"/>
      </c:catAx>
      <c:valAx>
        <c:axId val="196375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321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Free'!$C$73</c:f>
              <c:strCache>
                <c:ptCount val="1"/>
                <c:pt idx="0">
                  <c:v>Value</c:v>
                </c:pt>
              </c:strCache>
            </c:strRef>
          </c:tx>
          <c:spPr>
            <a:gradFill>
              <a:gsLst>
                <a:gs pos="0">
                  <a:srgbClr val="002060"/>
                </a:gs>
                <a:gs pos="85000">
                  <a:srgbClr val="0070C0"/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</a:gra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2068501300776299E-2"/>
                  <c:y val="-0.42686098608569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7-594B-B481-2EECB82A0FAC}"/>
                </c:ext>
              </c:extLst>
            </c:dLbl>
            <c:dLbl>
              <c:idx val="1"/>
              <c:layout>
                <c:manualLayout>
                  <c:x val="2.4433143848210482E-2"/>
                  <c:y val="-0.26134346086878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7-594B-B481-2EECB82A0FAC}"/>
                </c:ext>
              </c:extLst>
            </c:dLbl>
            <c:dLbl>
              <c:idx val="2"/>
              <c:layout>
                <c:manualLayout>
                  <c:x val="3.664971577231569E-2"/>
                  <c:y val="-0.400726639998811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7-594B-B481-2EECB82A0FAC}"/>
                </c:ext>
              </c:extLst>
            </c:dLbl>
            <c:dLbl>
              <c:idx val="3"/>
              <c:layout>
                <c:manualLayout>
                  <c:x val="4.1230930243855282E-2"/>
                  <c:y val="-0.452995332172569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77-594B-B481-2EECB82A0F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'Tax Free'!$D$72:$G$72</c:f>
              <c:strCache>
                <c:ptCount val="4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  <c:pt idx="3">
                  <c:v>Tax Free</c:v>
                </c:pt>
              </c:strCache>
            </c:strRef>
          </c:cat>
          <c:val>
            <c:numRef>
              <c:f>'Tax Free'!$D$73:$G$73</c:f>
              <c:numCache>
                <c:formatCode>"R"#\ ##0</c:formatCode>
                <c:ptCount val="4"/>
                <c:pt idx="0">
                  <c:v>400468.48128087452</c:v>
                </c:pt>
                <c:pt idx="1">
                  <c:v>392273.03731762728</c:v>
                </c:pt>
                <c:pt idx="2">
                  <c:v>386333.90466289828</c:v>
                </c:pt>
                <c:pt idx="3">
                  <c:v>414470.34620783891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77-594B-B481-2EECB82A0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gapDepth val="80"/>
        <c:shape val="cylinder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Investment</a:t>
            </a:r>
            <a:r>
              <a:rPr lang="en-US" baseline="0"/>
              <a:t>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'Tax Free'!$C$73</c:f>
              <c:strCache>
                <c:ptCount val="1"/>
                <c:pt idx="0">
                  <c:v>Value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shade val="30000"/>
                    <a:satMod val="115000"/>
                  </a:schemeClr>
                </a:gs>
                <a:gs pos="50000">
                  <a:schemeClr val="accent1">
                    <a:shade val="67500"/>
                    <a:satMod val="115000"/>
                  </a:schemeClr>
                </a:gs>
                <a:gs pos="100000">
                  <a:schemeClr val="tx2">
                    <a:lumMod val="10000"/>
                    <a:lumOff val="90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  <a:sp3d/>
          </c:spPr>
          <c:invertIfNegative val="0"/>
          <c:cat>
            <c:strRef>
              <c:f>'Tax Free'!$D$72:$F$72</c:f>
              <c:strCache>
                <c:ptCount val="3"/>
                <c:pt idx="0">
                  <c:v>Flexible Investment</c:v>
                </c:pt>
                <c:pt idx="1">
                  <c:v>Bank/Income Fund</c:v>
                </c:pt>
                <c:pt idx="2">
                  <c:v>Endowment</c:v>
                </c:pt>
              </c:strCache>
            </c:strRef>
          </c:cat>
          <c:val>
            <c:numRef>
              <c:f>'Tax Free'!$D$73:$F$73</c:f>
              <c:numCache>
                <c:formatCode>"R"#\ ##0</c:formatCode>
                <c:ptCount val="3"/>
                <c:pt idx="0">
                  <c:v>400468.48128087452</c:v>
                </c:pt>
                <c:pt idx="1">
                  <c:v>392273.03731762728</c:v>
                </c:pt>
                <c:pt idx="2">
                  <c:v>386333.90466289828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1-5C49-AE80-DD4CAD5C8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5540992"/>
        <c:axId val="1175533168"/>
        <c:axId val="0"/>
      </c:bar3DChart>
      <c:catAx>
        <c:axId val="11755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33168"/>
        <c:crosses val="autoZero"/>
        <c:auto val="1"/>
        <c:lblAlgn val="ctr"/>
        <c:lblOffset val="100"/>
        <c:noMultiLvlLbl val="0"/>
      </c:catAx>
      <c:valAx>
        <c:axId val="117553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R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55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109370</xdr:colOff>
      <xdr:row>35</xdr:row>
      <xdr:rowOff>186267</xdr:rowOff>
    </xdr:from>
    <xdr:to>
      <xdr:col>11</xdr:col>
      <xdr:colOff>745068</xdr:colOff>
      <xdr:row>57</xdr:row>
      <xdr:rowOff>89576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E0476-2908-1647-BB9C-101B3BA62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83279</xdr:colOff>
      <xdr:row>11</xdr:row>
      <xdr:rowOff>141111</xdr:rowOff>
    </xdr:from>
    <xdr:to>
      <xdr:col>11</xdr:col>
      <xdr:colOff>721236</xdr:colOff>
      <xdr:row>34</xdr:row>
      <xdr:rowOff>20820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FD051D0-AF08-984E-8D95-BC85AF2A65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109370</xdr:colOff>
      <xdr:row>34</xdr:row>
      <xdr:rowOff>186267</xdr:rowOff>
    </xdr:from>
    <xdr:to>
      <xdr:col>11</xdr:col>
      <xdr:colOff>745068</xdr:colOff>
      <xdr:row>56</xdr:row>
      <xdr:rowOff>89576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36116F-2F4A-C04C-B323-30F7498F9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83279</xdr:colOff>
      <xdr:row>10</xdr:row>
      <xdr:rowOff>141111</xdr:rowOff>
    </xdr:from>
    <xdr:to>
      <xdr:col>11</xdr:col>
      <xdr:colOff>721236</xdr:colOff>
      <xdr:row>33</xdr:row>
      <xdr:rowOff>20820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DAF1F3-9564-3144-84EE-038DEEA2F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109</xdr:row>
      <xdr:rowOff>0</xdr:rowOff>
    </xdr:from>
    <xdr:to>
      <xdr:col>14</xdr:col>
      <xdr:colOff>16934</xdr:colOff>
      <xdr:row>140</xdr:row>
      <xdr:rowOff>110067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C56335-5BD1-8443-8A9B-5BA57D3F4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C3B0-55A7-024F-A1BF-8E54072F92EE}">
  <dimension ref="D1:O11"/>
  <sheetViews>
    <sheetView showGridLines="0" view="pageBreakPreview" zoomScale="82" zoomScaleNormal="81" workbookViewId="0">
      <selection activeCell="H10" sqref="H10"/>
    </sheetView>
  </sheetViews>
  <sheetFormatPr baseColWidth="10" defaultRowHeight="16" x14ac:dyDescent="0.2"/>
  <cols>
    <col min="7" max="7" width="12.83203125" customWidth="1"/>
    <col min="8" max="8" width="12.6640625" customWidth="1"/>
  </cols>
  <sheetData>
    <row r="1" spans="4:15" x14ac:dyDescent="0.2">
      <c r="O1" s="8"/>
    </row>
    <row r="2" spans="4:15" ht="49" x14ac:dyDescent="0.45">
      <c r="D2" s="23" t="s">
        <v>21</v>
      </c>
      <c r="E2" s="23"/>
      <c r="F2" s="23"/>
      <c r="G2" s="23"/>
      <c r="H2" s="23"/>
      <c r="I2" s="23"/>
      <c r="J2" s="23"/>
      <c r="K2" s="23"/>
    </row>
    <row r="4" spans="4:15" x14ac:dyDescent="0.2">
      <c r="F4" s="24" t="s">
        <v>22</v>
      </c>
      <c r="G4" s="24"/>
      <c r="H4" s="24"/>
      <c r="I4" s="1"/>
      <c r="J4" s="1"/>
    </row>
    <row r="5" spans="4:15" x14ac:dyDescent="0.2">
      <c r="E5" s="5"/>
      <c r="F5" s="22" t="s">
        <v>6</v>
      </c>
      <c r="G5" s="25"/>
      <c r="H5" s="16">
        <v>10000</v>
      </c>
      <c r="I5" s="2" t="s">
        <v>29</v>
      </c>
      <c r="J5" s="1"/>
    </row>
    <row r="6" spans="4:15" x14ac:dyDescent="0.2">
      <c r="E6" s="5"/>
      <c r="F6" s="20" t="s">
        <v>23</v>
      </c>
      <c r="G6" s="21"/>
      <c r="H6" s="16">
        <v>2000</v>
      </c>
      <c r="I6" s="4"/>
      <c r="J6" s="1"/>
    </row>
    <row r="7" spans="4:15" x14ac:dyDescent="0.2">
      <c r="E7" s="6"/>
      <c r="F7" s="20" t="s">
        <v>24</v>
      </c>
      <c r="G7" s="21"/>
      <c r="H7" s="17">
        <v>0.1</v>
      </c>
      <c r="I7" s="2" t="s">
        <v>28</v>
      </c>
      <c r="J7" s="1"/>
    </row>
    <row r="8" spans="4:15" x14ac:dyDescent="0.2">
      <c r="E8" s="6"/>
      <c r="F8" s="20" t="s">
        <v>25</v>
      </c>
      <c r="G8" s="21"/>
      <c r="H8" s="17">
        <v>0.1</v>
      </c>
      <c r="I8" s="4"/>
      <c r="J8" s="1"/>
    </row>
    <row r="9" spans="4:15" x14ac:dyDescent="0.2">
      <c r="E9" s="6"/>
      <c r="F9" s="20" t="s">
        <v>13</v>
      </c>
      <c r="G9" s="21"/>
      <c r="H9" s="17">
        <v>0.18</v>
      </c>
      <c r="I9" s="2" t="s">
        <v>27</v>
      </c>
      <c r="J9" s="1"/>
    </row>
    <row r="10" spans="4:15" x14ac:dyDescent="0.2">
      <c r="E10" s="7"/>
      <c r="F10" s="22" t="s">
        <v>26</v>
      </c>
      <c r="G10" s="21"/>
      <c r="H10" s="18">
        <v>15</v>
      </c>
      <c r="I10" s="3"/>
      <c r="J10" s="1"/>
    </row>
    <row r="11" spans="4:15" x14ac:dyDescent="0.2">
      <c r="F11" s="1"/>
      <c r="G11" s="1"/>
      <c r="H11" s="1"/>
      <c r="I11" s="1"/>
      <c r="J11" s="1"/>
    </row>
  </sheetData>
  <sheetProtection algorithmName="SHA-512" hashValue="JuWUYg8A/r7Qmea8AaWmej5nPDQzuSDmE7oYIbOjXUa1OhTfzWdOUN/6DxZ/az9UG4talWsaloE5+ARFvJdRew==" saltValue="sLYdTHNd/OAnd0bOrExcsw==" spinCount="100000" sheet="1" objects="1" scenarios="1"/>
  <mergeCells count="8">
    <mergeCell ref="F9:G9"/>
    <mergeCell ref="F10:G10"/>
    <mergeCell ref="D2:K2"/>
    <mergeCell ref="F4:H4"/>
    <mergeCell ref="F5:G5"/>
    <mergeCell ref="F6:G6"/>
    <mergeCell ref="F7:G7"/>
    <mergeCell ref="F8:G8"/>
  </mergeCells>
  <pageMargins left="0.7" right="0.7" top="0.75" bottom="0.75" header="0.3" footer="0.3"/>
  <pageSetup paperSize="9" scale="53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8B8D4E5-BCD6-7C48-94CA-3228F80B38F4}">
          <x14:formula1>
            <xm:f>'Data Sheet'!$G$6:$Q$6</xm:f>
          </x14:formula1>
          <xm:sqref>H10</xm:sqref>
        </x14:dataValidation>
        <x14:dataValidation type="list" allowBlank="1" showInputMessage="1" showErrorMessage="1" xr:uid="{36568FA1-5AC0-8F4D-A2B9-9410FFADA834}">
          <x14:formula1>
            <xm:f>'Data Sheet'!$G$3:$M$3</xm:f>
          </x14:formula1>
          <xm:sqref>H9</xm:sqref>
        </x14:dataValidation>
        <x14:dataValidation type="list" allowBlank="1" showInputMessage="1" showErrorMessage="1" xr:uid="{429AF44A-E6A6-8A42-81F5-79088DCAD5A4}">
          <x14:formula1>
            <xm:f>'Data Sheet'!$G$5:$K$5</xm:f>
          </x14:formula1>
          <xm:sqref>H8</xm:sqref>
        </x14:dataValidation>
        <x14:dataValidation type="list" allowBlank="1" showInputMessage="1" showErrorMessage="1" xr:uid="{388FA457-FDCC-1D4E-A868-9D55E7EEB17D}">
          <x14:formula1>
            <xm:f>'Data Sheet'!$G$4:$I$4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F69D-E59B-E94E-BD73-2B0883D076AC}">
  <dimension ref="D1:O10"/>
  <sheetViews>
    <sheetView showGridLines="0" tabSelected="1" view="pageBreakPreview" zoomScale="75" zoomScaleNormal="81" workbookViewId="0">
      <selection activeCell="M7" sqref="M7"/>
    </sheetView>
  </sheetViews>
  <sheetFormatPr baseColWidth="10" defaultRowHeight="16" x14ac:dyDescent="0.2"/>
  <cols>
    <col min="7" max="7" width="12.83203125" customWidth="1"/>
    <col min="8" max="8" width="12.6640625" customWidth="1"/>
  </cols>
  <sheetData>
    <row r="1" spans="4:15" x14ac:dyDescent="0.2">
      <c r="O1" s="8"/>
    </row>
    <row r="2" spans="4:15" ht="49" x14ac:dyDescent="0.45">
      <c r="D2" s="23" t="s">
        <v>21</v>
      </c>
      <c r="E2" s="23"/>
      <c r="F2" s="23"/>
      <c r="G2" s="23"/>
      <c r="H2" s="23"/>
      <c r="I2" s="23"/>
      <c r="J2" s="23"/>
      <c r="K2" s="23"/>
    </row>
    <row r="4" spans="4:15" x14ac:dyDescent="0.2">
      <c r="F4" s="26" t="s">
        <v>22</v>
      </c>
      <c r="G4" s="26"/>
      <c r="H4" s="26"/>
      <c r="I4" s="1"/>
      <c r="J4" s="1"/>
    </row>
    <row r="5" spans="4:15" x14ac:dyDescent="0.2">
      <c r="E5" s="5"/>
      <c r="F5" s="20" t="s">
        <v>23</v>
      </c>
      <c r="G5" s="21"/>
      <c r="H5" s="16">
        <v>1000</v>
      </c>
      <c r="I5" s="4"/>
      <c r="J5" s="1"/>
    </row>
    <row r="6" spans="4:15" x14ac:dyDescent="0.2">
      <c r="E6" s="6"/>
      <c r="F6" s="20" t="s">
        <v>24</v>
      </c>
      <c r="G6" s="21"/>
      <c r="H6" s="19">
        <v>0</v>
      </c>
      <c r="I6" s="2"/>
      <c r="J6" s="1"/>
    </row>
    <row r="7" spans="4:15" x14ac:dyDescent="0.2">
      <c r="E7" s="6"/>
      <c r="F7" s="20" t="s">
        <v>25</v>
      </c>
      <c r="G7" s="21"/>
      <c r="H7" s="17">
        <v>0.1</v>
      </c>
      <c r="I7" s="4"/>
      <c r="J7" s="1"/>
    </row>
    <row r="8" spans="4:15" x14ac:dyDescent="0.2">
      <c r="E8" s="6"/>
      <c r="F8" s="20" t="s">
        <v>13</v>
      </c>
      <c r="G8" s="21"/>
      <c r="H8" s="17">
        <v>0.18</v>
      </c>
      <c r="I8" s="2" t="s">
        <v>27</v>
      </c>
      <c r="J8" s="1"/>
    </row>
    <row r="9" spans="4:15" x14ac:dyDescent="0.2">
      <c r="E9" s="7"/>
      <c r="F9" s="22" t="s">
        <v>26</v>
      </c>
      <c r="G9" s="21"/>
      <c r="H9" s="18">
        <v>15</v>
      </c>
      <c r="I9" s="3"/>
      <c r="J9" s="1"/>
    </row>
    <row r="10" spans="4:15" x14ac:dyDescent="0.2">
      <c r="F10" s="1"/>
      <c r="G10" s="1"/>
      <c r="H10" s="1"/>
      <c r="I10" s="1"/>
      <c r="J10" s="1"/>
    </row>
  </sheetData>
  <sheetProtection algorithmName="SHA-512" hashValue="vZ4c9BMK5uJkktoSnLX2AtM9VAcF+We6Q2dArGqFnmrWfikZM2gQeo5PB8tRj7Ai4T56s5U6C5gNm/zw5F8llQ==" saltValue="rcVHxtsr4fC1dU07v8Z1fg==" spinCount="100000" sheet="1" objects="1" scenarios="1"/>
  <mergeCells count="7">
    <mergeCell ref="F8:G8"/>
    <mergeCell ref="F9:G9"/>
    <mergeCell ref="D2:K2"/>
    <mergeCell ref="F4:H4"/>
    <mergeCell ref="F5:G5"/>
    <mergeCell ref="F6:G6"/>
    <mergeCell ref="F7:G7"/>
  </mergeCells>
  <pageMargins left="0.7" right="0.7" top="0.75" bottom="0.75" header="0.3" footer="0.3"/>
  <pageSetup paperSize="9" scale="53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233AE29F-991F-1A45-ADC2-5A1C221CE623}">
          <x14:formula1>
            <xm:f>'Data Sheet'!$G$4:$I$4</xm:f>
          </x14:formula1>
          <xm:sqref>H6</xm:sqref>
        </x14:dataValidation>
        <x14:dataValidation type="list" allowBlank="1" showInputMessage="1" showErrorMessage="1" xr:uid="{ADB3D27B-D9C3-CB4E-9F50-063B2768F565}">
          <x14:formula1>
            <xm:f>'Data Sheet'!$G$5:$K$5</xm:f>
          </x14:formula1>
          <xm:sqref>H7</xm:sqref>
        </x14:dataValidation>
        <x14:dataValidation type="list" allowBlank="1" showInputMessage="1" showErrorMessage="1" xr:uid="{901A06CF-18B4-F94B-A1B4-ABAC57C16271}">
          <x14:formula1>
            <xm:f>'Data Sheet'!$G$3:$M$3</xm:f>
          </x14:formula1>
          <xm:sqref>H8</xm:sqref>
        </x14:dataValidation>
        <x14:dataValidation type="list" allowBlank="1" showInputMessage="1" showErrorMessage="1" xr:uid="{CBBCF168-151F-554A-B847-919234ABF430}">
          <x14:formula1>
            <xm:f>'Data Sheet'!$G$6:$Q$6</xm:f>
          </x14:formula1>
          <xm:sqref>H9</xm:sqref>
        </x14:dataValidation>
        <x14:dataValidation type="list" allowBlank="1" showInputMessage="1" showErrorMessage="1" xr:uid="{95BDA2A3-C89C-4747-B74C-F52CEB32CD8F}">
          <x14:formula1>
            <xm:f>'Tax Free'!$F$4:$M$4</xm:f>
          </x14:formula1>
          <xm:sqref>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1D0E-B656-154F-BC7C-4E416A63F8A0}">
  <dimension ref="C2:S73"/>
  <sheetViews>
    <sheetView topLeftCell="D1" zoomScale="90" workbookViewId="0">
      <selection activeCell="D1" sqref="A1:XFD1048576"/>
    </sheetView>
  </sheetViews>
  <sheetFormatPr baseColWidth="10" defaultRowHeight="16" x14ac:dyDescent="0.2"/>
  <cols>
    <col min="1" max="2" width="10.83203125" style="9"/>
    <col min="3" max="3" width="17.6640625" style="9" customWidth="1"/>
    <col min="4" max="18" width="13.33203125" style="9" customWidth="1"/>
    <col min="19" max="16384" width="10.83203125" style="9"/>
  </cols>
  <sheetData>
    <row r="2" spans="3:18" x14ac:dyDescent="0.2">
      <c r="C2" s="9" t="s">
        <v>5</v>
      </c>
    </row>
    <row r="3" spans="3:18" x14ac:dyDescent="0.2">
      <c r="C3" s="9" t="s">
        <v>6</v>
      </c>
    </row>
    <row r="4" spans="3:18" x14ac:dyDescent="0.2">
      <c r="C4" s="9" t="s">
        <v>7</v>
      </c>
      <c r="D4" s="9">
        <f>'Investment Comparison +Tax Free'!H5</f>
        <v>1000</v>
      </c>
      <c r="F4" s="9">
        <v>800</v>
      </c>
      <c r="G4" s="9">
        <v>900</v>
      </c>
      <c r="H4" s="9">
        <v>1000</v>
      </c>
      <c r="I4" s="9">
        <v>1200</v>
      </c>
      <c r="J4" s="9">
        <v>1500</v>
      </c>
      <c r="K4" s="9">
        <v>2000</v>
      </c>
      <c r="L4" s="9">
        <v>2500</v>
      </c>
      <c r="M4" s="9">
        <v>3000</v>
      </c>
    </row>
    <row r="5" spans="3:18" x14ac:dyDescent="0.2">
      <c r="C5" s="9" t="s">
        <v>8</v>
      </c>
      <c r="D5" s="9">
        <f>'Investment Comparison +Tax Free'!H6</f>
        <v>0</v>
      </c>
    </row>
    <row r="6" spans="3:18" x14ac:dyDescent="0.2">
      <c r="C6" s="9" t="s">
        <v>3</v>
      </c>
      <c r="D6" s="9">
        <f>'Investment Comparison +Tax Free'!H7</f>
        <v>0.1</v>
      </c>
    </row>
    <row r="7" spans="3:18" x14ac:dyDescent="0.2">
      <c r="C7" s="9" t="s">
        <v>13</v>
      </c>
      <c r="D7" s="9">
        <f>'Investment Comparison +Tax Free'!H8</f>
        <v>0.18</v>
      </c>
    </row>
    <row r="8" spans="3:18" x14ac:dyDescent="0.2">
      <c r="C8" s="9" t="s">
        <v>17</v>
      </c>
      <c r="D8" s="9">
        <f>'Investment Comparison +Tax Free'!H9</f>
        <v>15</v>
      </c>
    </row>
    <row r="10" spans="3:18" x14ac:dyDescent="0.2">
      <c r="C10" s="9" t="s">
        <v>0</v>
      </c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9">
        <v>15</v>
      </c>
    </row>
    <row r="11" spans="3:18" s="10" customFormat="1" x14ac:dyDescent="0.2">
      <c r="C11" s="10" t="s">
        <v>1</v>
      </c>
      <c r="D11" s="10">
        <f>$D$3</f>
        <v>0</v>
      </c>
      <c r="E11" s="10">
        <f>D14</f>
        <v>12565.568092955618</v>
      </c>
      <c r="F11" s="10">
        <f t="shared" ref="F11:R11" si="0">E14</f>
        <v>26446.915365067107</v>
      </c>
      <c r="G11" s="10">
        <f t="shared" si="0"/>
        <v>41781.821090259269</v>
      </c>
      <c r="H11" s="10">
        <f t="shared" si="0"/>
        <v>58722.491832859407</v>
      </c>
      <c r="I11" s="10">
        <f t="shared" si="0"/>
        <v>77437.072173430235</v>
      </c>
      <c r="J11" s="10">
        <f t="shared" si="0"/>
        <v>98111.313627338823</v>
      </c>
      <c r="K11" s="10">
        <f t="shared" si="0"/>
        <v>120950.41832090818</v>
      </c>
      <c r="L11" s="10">
        <f t="shared" si="0"/>
        <v>146181.07572455413</v>
      </c>
      <c r="M11" s="10">
        <f t="shared" si="0"/>
        <v>174053.71265849631</v>
      </c>
      <c r="N11" s="10">
        <f t="shared" si="0"/>
        <v>204844.97890346916</v>
      </c>
      <c r="O11" s="10">
        <f t="shared" si="0"/>
        <v>238860.49308735479</v>
      </c>
      <c r="P11" s="10">
        <f t="shared" si="0"/>
        <v>276437.87610202801</v>
      </c>
      <c r="Q11" s="10">
        <f t="shared" si="0"/>
        <v>317950.10215858417</v>
      </c>
      <c r="R11" s="10">
        <f t="shared" si="0"/>
        <v>363809.20074183884</v>
      </c>
    </row>
    <row r="12" spans="3:18" s="10" customFormat="1" x14ac:dyDescent="0.2">
      <c r="C12" s="10" t="s">
        <v>2</v>
      </c>
      <c r="D12" s="10">
        <f>$D$4</f>
        <v>1000</v>
      </c>
      <c r="E12" s="10">
        <f>D12+(D12*$D$5)</f>
        <v>1000</v>
      </c>
      <c r="F12" s="10">
        <f t="shared" ref="F12:R12" si="1">E12+(E12*$D$5)</f>
        <v>1000</v>
      </c>
      <c r="G12" s="10">
        <f t="shared" si="1"/>
        <v>1000</v>
      </c>
      <c r="H12" s="10">
        <f t="shared" si="1"/>
        <v>1000</v>
      </c>
      <c r="I12" s="10">
        <f t="shared" si="1"/>
        <v>1000</v>
      </c>
      <c r="J12" s="10">
        <f t="shared" si="1"/>
        <v>1000</v>
      </c>
      <c r="K12" s="10">
        <f t="shared" si="1"/>
        <v>1000</v>
      </c>
      <c r="L12" s="10">
        <f t="shared" si="1"/>
        <v>1000</v>
      </c>
      <c r="M12" s="10">
        <f t="shared" si="1"/>
        <v>1000</v>
      </c>
      <c r="N12" s="10">
        <f t="shared" si="1"/>
        <v>1000</v>
      </c>
      <c r="O12" s="10">
        <f t="shared" si="1"/>
        <v>1000</v>
      </c>
      <c r="P12" s="10">
        <f t="shared" si="1"/>
        <v>1000</v>
      </c>
      <c r="Q12" s="10">
        <f t="shared" si="1"/>
        <v>1000</v>
      </c>
      <c r="R12" s="10">
        <f t="shared" si="1"/>
        <v>1000</v>
      </c>
    </row>
    <row r="13" spans="3:18" x14ac:dyDescent="0.2">
      <c r="C13" s="9" t="s">
        <v>3</v>
      </c>
      <c r="D13" s="11">
        <f>$D$6</f>
        <v>0.1</v>
      </c>
      <c r="E13" s="11">
        <f>D13</f>
        <v>0.1</v>
      </c>
      <c r="F13" s="11">
        <f t="shared" ref="F13:R13" si="2">E13</f>
        <v>0.1</v>
      </c>
      <c r="G13" s="11">
        <f t="shared" si="2"/>
        <v>0.1</v>
      </c>
      <c r="H13" s="11">
        <f t="shared" si="2"/>
        <v>0.1</v>
      </c>
      <c r="I13" s="11">
        <f t="shared" si="2"/>
        <v>0.1</v>
      </c>
      <c r="J13" s="11">
        <f t="shared" si="2"/>
        <v>0.1</v>
      </c>
      <c r="K13" s="11">
        <f t="shared" si="2"/>
        <v>0.1</v>
      </c>
      <c r="L13" s="11">
        <f t="shared" si="2"/>
        <v>0.1</v>
      </c>
      <c r="M13" s="11">
        <f t="shared" si="2"/>
        <v>0.1</v>
      </c>
      <c r="N13" s="11">
        <f t="shared" si="2"/>
        <v>0.1</v>
      </c>
      <c r="O13" s="11">
        <f t="shared" si="2"/>
        <v>0.1</v>
      </c>
      <c r="P13" s="11">
        <f t="shared" si="2"/>
        <v>0.1</v>
      </c>
      <c r="Q13" s="11">
        <f t="shared" si="2"/>
        <v>0.1</v>
      </c>
      <c r="R13" s="11">
        <f t="shared" si="2"/>
        <v>0.1</v>
      </c>
    </row>
    <row r="14" spans="3:18" s="12" customFormat="1" x14ac:dyDescent="0.2">
      <c r="C14" s="12" t="s">
        <v>4</v>
      </c>
      <c r="D14" s="10">
        <f>FV(D13/12,12,-D12,-D11)</f>
        <v>12565.568092955618</v>
      </c>
      <c r="E14" s="10">
        <f>FV(E13/12,12,-E12,-E11)</f>
        <v>26446.915365067107</v>
      </c>
      <c r="F14" s="10">
        <f t="shared" ref="F14:R14" si="3">FV(F13/12,12,-F12,-F11)</f>
        <v>41781.821090259269</v>
      </c>
      <c r="G14" s="10">
        <f t="shared" si="3"/>
        <v>58722.491832859407</v>
      </c>
      <c r="H14" s="10">
        <f t="shared" si="3"/>
        <v>77437.072173430235</v>
      </c>
      <c r="I14" s="10">
        <f t="shared" si="3"/>
        <v>98111.313627338823</v>
      </c>
      <c r="J14" s="10">
        <f t="shared" si="3"/>
        <v>120950.41832090818</v>
      </c>
      <c r="K14" s="10">
        <f t="shared" si="3"/>
        <v>146181.07572455413</v>
      </c>
      <c r="L14" s="10">
        <f t="shared" si="3"/>
        <v>174053.71265849631</v>
      </c>
      <c r="M14" s="10">
        <f t="shared" si="3"/>
        <v>204844.97890346916</v>
      </c>
      <c r="N14" s="10">
        <f t="shared" si="3"/>
        <v>238860.49308735479</v>
      </c>
      <c r="O14" s="10">
        <f t="shared" si="3"/>
        <v>276437.87610202801</v>
      </c>
      <c r="P14" s="10">
        <f t="shared" si="3"/>
        <v>317950.10215858417</v>
      </c>
      <c r="Q14" s="10">
        <f t="shared" si="3"/>
        <v>363809.20074183884</v>
      </c>
      <c r="R14" s="10">
        <f t="shared" si="3"/>
        <v>414470.34620783891</v>
      </c>
    </row>
    <row r="16" spans="3:18" x14ac:dyDescent="0.2">
      <c r="C16" s="9" t="s">
        <v>10</v>
      </c>
      <c r="D16" s="10">
        <f>D11+(D12*12)</f>
        <v>12000</v>
      </c>
      <c r="E16" s="10">
        <f>D16+(E12*12)</f>
        <v>24000</v>
      </c>
      <c r="F16" s="10">
        <f>E16+(F12*12)</f>
        <v>36000</v>
      </c>
      <c r="G16" s="10">
        <f t="shared" ref="G16:R16" si="4">F16+(G12*12)</f>
        <v>48000</v>
      </c>
      <c r="H16" s="10">
        <f t="shared" si="4"/>
        <v>60000</v>
      </c>
      <c r="I16" s="10">
        <f t="shared" si="4"/>
        <v>72000</v>
      </c>
      <c r="J16" s="10">
        <f t="shared" si="4"/>
        <v>84000</v>
      </c>
      <c r="K16" s="10">
        <f t="shared" si="4"/>
        <v>96000</v>
      </c>
      <c r="L16" s="10">
        <f t="shared" si="4"/>
        <v>108000</v>
      </c>
      <c r="M16" s="10">
        <f t="shared" si="4"/>
        <v>120000</v>
      </c>
      <c r="N16" s="10">
        <f t="shared" si="4"/>
        <v>132000</v>
      </c>
      <c r="O16" s="10">
        <f t="shared" si="4"/>
        <v>144000</v>
      </c>
      <c r="P16" s="10">
        <f t="shared" si="4"/>
        <v>156000</v>
      </c>
      <c r="Q16" s="10">
        <f t="shared" si="4"/>
        <v>168000</v>
      </c>
      <c r="R16" s="10">
        <f t="shared" si="4"/>
        <v>180000</v>
      </c>
    </row>
    <row r="17" spans="3:19" x14ac:dyDescent="0.2">
      <c r="C17" s="9" t="s">
        <v>9</v>
      </c>
      <c r="D17" s="10">
        <f>D14-D16</f>
        <v>565.56809295561834</v>
      </c>
      <c r="E17" s="10">
        <f>E14-E16</f>
        <v>2446.9153650671069</v>
      </c>
      <c r="F17" s="10">
        <f>F14-F16</f>
        <v>5781.8210902592691</v>
      </c>
      <c r="G17" s="10">
        <f t="shared" ref="G17:R17" si="5">G14-G16</f>
        <v>10722.491832859407</v>
      </c>
      <c r="H17" s="10">
        <f t="shared" si="5"/>
        <v>17437.072173430235</v>
      </c>
      <c r="I17" s="10">
        <f t="shared" si="5"/>
        <v>26111.313627338823</v>
      </c>
      <c r="J17" s="10">
        <f t="shared" si="5"/>
        <v>36950.418320908182</v>
      </c>
      <c r="K17" s="10">
        <f t="shared" si="5"/>
        <v>50181.075724554132</v>
      </c>
      <c r="L17" s="10">
        <f t="shared" si="5"/>
        <v>66053.712658496312</v>
      </c>
      <c r="M17" s="10">
        <f t="shared" si="5"/>
        <v>84844.978903469164</v>
      </c>
      <c r="N17" s="10">
        <f t="shared" si="5"/>
        <v>106860.49308735479</v>
      </c>
      <c r="O17" s="10">
        <f t="shared" si="5"/>
        <v>132437.87610202801</v>
      </c>
      <c r="P17" s="10">
        <f t="shared" si="5"/>
        <v>161950.10215858417</v>
      </c>
      <c r="Q17" s="10">
        <f t="shared" si="5"/>
        <v>195809.20074183884</v>
      </c>
      <c r="R17" s="10">
        <f t="shared" si="5"/>
        <v>234470.34620783891</v>
      </c>
    </row>
    <row r="18" spans="3:19" x14ac:dyDescent="0.2">
      <c r="C18" s="9" t="s">
        <v>11</v>
      </c>
      <c r="D18" s="10">
        <f>IF(D17&gt;40000,((D17-40000)*40%),0)*$D$7</f>
        <v>0</v>
      </c>
      <c r="E18" s="10">
        <f>IF(E17&gt;40000,((E17-40000)*40%),0)*$D$7</f>
        <v>0</v>
      </c>
      <c r="F18" s="10">
        <f t="shared" ref="F18:L18" si="6">IF(F17&gt;40000,((F17-40000)*40%),0)*$D$7</f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733.03745216789753</v>
      </c>
      <c r="L18" s="10">
        <f t="shared" si="6"/>
        <v>1875.8673114117346</v>
      </c>
      <c r="M18" s="10">
        <f>IF(M17&gt;40000,((M17-40000)*40%),0)*$D$7</f>
        <v>3228.8384810497796</v>
      </c>
      <c r="N18" s="10">
        <f>IF(N17&gt;40000,((N17-40000)*40%),0)*$D$7</f>
        <v>4813.9555022895447</v>
      </c>
      <c r="O18" s="10">
        <f t="shared" ref="O18:R18" si="7">IF(O17&gt;40000,((O17-40000)*40%),0)*$D$7</f>
        <v>6655.5270793460159</v>
      </c>
      <c r="P18" s="10">
        <f t="shared" si="7"/>
        <v>8780.4073554180613</v>
      </c>
      <c r="Q18" s="10">
        <f t="shared" si="7"/>
        <v>11218.262453412397</v>
      </c>
      <c r="R18" s="10">
        <f t="shared" si="7"/>
        <v>14001.864926964401</v>
      </c>
    </row>
    <row r="19" spans="3:19" x14ac:dyDescent="0.2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3:19" x14ac:dyDescent="0.2">
      <c r="C20" s="9" t="s">
        <v>10</v>
      </c>
      <c r="D20" s="10">
        <f>D16</f>
        <v>12000</v>
      </c>
      <c r="E20" s="10">
        <f t="shared" ref="E20:R20" si="8">E16</f>
        <v>24000</v>
      </c>
      <c r="F20" s="10">
        <f t="shared" si="8"/>
        <v>36000</v>
      </c>
      <c r="G20" s="10">
        <f t="shared" si="8"/>
        <v>48000</v>
      </c>
      <c r="H20" s="10">
        <f t="shared" si="8"/>
        <v>60000</v>
      </c>
      <c r="I20" s="10">
        <f t="shared" si="8"/>
        <v>72000</v>
      </c>
      <c r="J20" s="10">
        <f t="shared" si="8"/>
        <v>84000</v>
      </c>
      <c r="K20" s="10">
        <f t="shared" si="8"/>
        <v>96000</v>
      </c>
      <c r="L20" s="10">
        <f t="shared" si="8"/>
        <v>108000</v>
      </c>
      <c r="M20" s="10">
        <f t="shared" si="8"/>
        <v>120000</v>
      </c>
      <c r="N20" s="10">
        <f t="shared" si="8"/>
        <v>132000</v>
      </c>
      <c r="O20" s="10">
        <f t="shared" si="8"/>
        <v>144000</v>
      </c>
      <c r="P20" s="10">
        <f t="shared" si="8"/>
        <v>156000</v>
      </c>
      <c r="Q20" s="10">
        <f t="shared" si="8"/>
        <v>168000</v>
      </c>
      <c r="R20" s="10">
        <f t="shared" si="8"/>
        <v>180000</v>
      </c>
    </row>
    <row r="21" spans="3:19" x14ac:dyDescent="0.2">
      <c r="C21" s="9" t="s">
        <v>9</v>
      </c>
      <c r="D21" s="10">
        <f>D17-D18</f>
        <v>565.56809295561834</v>
      </c>
      <c r="E21" s="10">
        <f t="shared" ref="E21:R21" si="9">E17-E18</f>
        <v>2446.9153650671069</v>
      </c>
      <c r="F21" s="10">
        <f t="shared" si="9"/>
        <v>5781.8210902592691</v>
      </c>
      <c r="G21" s="10">
        <f t="shared" si="9"/>
        <v>10722.491832859407</v>
      </c>
      <c r="H21" s="10">
        <f t="shared" si="9"/>
        <v>17437.072173430235</v>
      </c>
      <c r="I21" s="10">
        <f t="shared" si="9"/>
        <v>26111.313627338823</v>
      </c>
      <c r="J21" s="10">
        <f t="shared" si="9"/>
        <v>36950.418320908182</v>
      </c>
      <c r="K21" s="10">
        <f t="shared" si="9"/>
        <v>49448.038272386235</v>
      </c>
      <c r="L21" s="10">
        <f t="shared" si="9"/>
        <v>64177.845347084578</v>
      </c>
      <c r="M21" s="10">
        <f t="shared" si="9"/>
        <v>81616.140422419383</v>
      </c>
      <c r="N21" s="10">
        <f t="shared" si="9"/>
        <v>102046.53758506523</v>
      </c>
      <c r="O21" s="10">
        <f t="shared" si="9"/>
        <v>125782.34902268198</v>
      </c>
      <c r="P21" s="10">
        <f t="shared" si="9"/>
        <v>153169.69480316612</v>
      </c>
      <c r="Q21" s="10">
        <f t="shared" si="9"/>
        <v>184590.93828842643</v>
      </c>
      <c r="R21" s="10">
        <f t="shared" si="9"/>
        <v>220468.48128087452</v>
      </c>
    </row>
    <row r="22" spans="3:19" x14ac:dyDescent="0.2">
      <c r="C22" s="9" t="s">
        <v>14</v>
      </c>
      <c r="D22" s="10">
        <f>D18</f>
        <v>0</v>
      </c>
      <c r="E22" s="10">
        <f t="shared" ref="E22:R22" si="10">E18</f>
        <v>0</v>
      </c>
      <c r="F22" s="10">
        <f t="shared" si="10"/>
        <v>0</v>
      </c>
      <c r="G22" s="10">
        <f t="shared" si="10"/>
        <v>0</v>
      </c>
      <c r="H22" s="10">
        <f t="shared" si="10"/>
        <v>0</v>
      </c>
      <c r="I22" s="10">
        <f t="shared" si="10"/>
        <v>0</v>
      </c>
      <c r="J22" s="10">
        <f t="shared" si="10"/>
        <v>0</v>
      </c>
      <c r="K22" s="10">
        <f t="shared" si="10"/>
        <v>733.03745216789753</v>
      </c>
      <c r="L22" s="10">
        <f t="shared" si="10"/>
        <v>1875.8673114117346</v>
      </c>
      <c r="M22" s="10">
        <f t="shared" si="10"/>
        <v>3228.8384810497796</v>
      </c>
      <c r="N22" s="10">
        <f t="shared" si="10"/>
        <v>4813.9555022895447</v>
      </c>
      <c r="O22" s="10">
        <f t="shared" si="10"/>
        <v>6655.5270793460159</v>
      </c>
      <c r="P22" s="10">
        <f t="shared" si="10"/>
        <v>8780.4073554180613</v>
      </c>
      <c r="Q22" s="10">
        <f t="shared" si="10"/>
        <v>11218.262453412397</v>
      </c>
      <c r="R22" s="10">
        <f t="shared" si="10"/>
        <v>14001.864926964401</v>
      </c>
    </row>
    <row r="24" spans="3:19" x14ac:dyDescent="0.2">
      <c r="C24" s="9" t="s">
        <v>12</v>
      </c>
      <c r="D24" s="9">
        <v>1</v>
      </c>
      <c r="E24" s="9">
        <v>2</v>
      </c>
      <c r="F24" s="9">
        <v>3</v>
      </c>
      <c r="G24" s="9">
        <v>4</v>
      </c>
      <c r="H24" s="9">
        <v>5</v>
      </c>
      <c r="I24" s="9">
        <v>6</v>
      </c>
      <c r="J24" s="9">
        <v>7</v>
      </c>
      <c r="K24" s="9">
        <v>8</v>
      </c>
      <c r="L24" s="9">
        <v>9</v>
      </c>
      <c r="M24" s="9">
        <v>10</v>
      </c>
      <c r="N24" s="9">
        <v>11</v>
      </c>
      <c r="O24" s="9">
        <v>12</v>
      </c>
      <c r="P24" s="9">
        <v>13</v>
      </c>
      <c r="Q24" s="9">
        <v>14</v>
      </c>
      <c r="R24" s="9">
        <v>15</v>
      </c>
    </row>
    <row r="25" spans="3:19" x14ac:dyDescent="0.2">
      <c r="C25" s="10" t="s">
        <v>1</v>
      </c>
      <c r="D25" s="10">
        <f>$D$3</f>
        <v>0</v>
      </c>
      <c r="E25" s="10">
        <f>D28-D32</f>
        <v>12565.568092955618</v>
      </c>
      <c r="F25" s="10">
        <f>E28-E32</f>
        <v>26446.915365067107</v>
      </c>
      <c r="G25" s="10">
        <f t="shared" ref="G25:S25" si="11">F28-F32</f>
        <v>41781.821090259269</v>
      </c>
      <c r="H25" s="10">
        <f t="shared" si="11"/>
        <v>58722.491832859407</v>
      </c>
      <c r="I25" s="10">
        <f t="shared" si="11"/>
        <v>77437.072173430235</v>
      </c>
      <c r="J25" s="10">
        <f t="shared" si="11"/>
        <v>98111.313627338823</v>
      </c>
      <c r="K25" s="10">
        <f t="shared" si="11"/>
        <v>120950.41832090818</v>
      </c>
      <c r="L25" s="10">
        <f t="shared" si="11"/>
        <v>145923.55739189786</v>
      </c>
      <c r="M25" s="10">
        <f t="shared" si="11"/>
        <v>173041.00793941191</v>
      </c>
      <c r="N25" s="10">
        <f t="shared" si="11"/>
        <v>202486.89065790063</v>
      </c>
      <c r="O25" s="10">
        <f t="shared" si="11"/>
        <v>234461.13571282441</v>
      </c>
      <c r="P25" s="10">
        <f t="shared" si="11"/>
        <v>269180.84021638124</v>
      </c>
      <c r="Q25" s="10">
        <f t="shared" si="11"/>
        <v>306881.7422625008</v>
      </c>
      <c r="R25" s="10">
        <f t="shared" si="11"/>
        <v>347819.82152943389</v>
      </c>
      <c r="S25" s="10">
        <f t="shared" si="11"/>
        <v>392273.03731762728</v>
      </c>
    </row>
    <row r="26" spans="3:19" x14ac:dyDescent="0.2">
      <c r="C26" s="10" t="s">
        <v>2</v>
      </c>
      <c r="D26" s="10">
        <f>$D$4</f>
        <v>1000</v>
      </c>
      <c r="E26" s="10">
        <f>D26+(D26*$D$5)</f>
        <v>1000</v>
      </c>
      <c r="F26" s="10">
        <f t="shared" ref="F26:R26" si="12">E26+(E26*$D$5)</f>
        <v>1000</v>
      </c>
      <c r="G26" s="10">
        <f t="shared" si="12"/>
        <v>1000</v>
      </c>
      <c r="H26" s="10">
        <f t="shared" si="12"/>
        <v>1000</v>
      </c>
      <c r="I26" s="10">
        <f t="shared" si="12"/>
        <v>1000</v>
      </c>
      <c r="J26" s="10">
        <f t="shared" si="12"/>
        <v>1000</v>
      </c>
      <c r="K26" s="10">
        <f t="shared" si="12"/>
        <v>1000</v>
      </c>
      <c r="L26" s="10">
        <f t="shared" si="12"/>
        <v>1000</v>
      </c>
      <c r="M26" s="10">
        <f t="shared" si="12"/>
        <v>1000</v>
      </c>
      <c r="N26" s="10">
        <f t="shared" si="12"/>
        <v>1000</v>
      </c>
      <c r="O26" s="10">
        <f t="shared" si="12"/>
        <v>1000</v>
      </c>
      <c r="P26" s="10">
        <f t="shared" si="12"/>
        <v>1000</v>
      </c>
      <c r="Q26" s="10">
        <f t="shared" si="12"/>
        <v>1000</v>
      </c>
      <c r="R26" s="10">
        <f t="shared" si="12"/>
        <v>1000</v>
      </c>
    </row>
    <row r="27" spans="3:19" x14ac:dyDescent="0.2">
      <c r="C27" s="9" t="s">
        <v>3</v>
      </c>
      <c r="D27" s="11">
        <f>$D$6</f>
        <v>0.1</v>
      </c>
      <c r="E27" s="11">
        <f>D27</f>
        <v>0.1</v>
      </c>
      <c r="F27" s="11">
        <f t="shared" ref="F27:R27" si="13">E27</f>
        <v>0.1</v>
      </c>
      <c r="G27" s="11">
        <f t="shared" si="13"/>
        <v>0.1</v>
      </c>
      <c r="H27" s="11">
        <f t="shared" si="13"/>
        <v>0.1</v>
      </c>
      <c r="I27" s="11">
        <f t="shared" si="13"/>
        <v>0.1</v>
      </c>
      <c r="J27" s="11">
        <f t="shared" si="13"/>
        <v>0.1</v>
      </c>
      <c r="K27" s="11">
        <f t="shared" si="13"/>
        <v>0.1</v>
      </c>
      <c r="L27" s="11">
        <f t="shared" si="13"/>
        <v>0.1</v>
      </c>
      <c r="M27" s="11">
        <f t="shared" si="13"/>
        <v>0.1</v>
      </c>
      <c r="N27" s="11">
        <f t="shared" si="13"/>
        <v>0.1</v>
      </c>
      <c r="O27" s="11">
        <f t="shared" si="13"/>
        <v>0.1</v>
      </c>
      <c r="P27" s="11">
        <f t="shared" si="13"/>
        <v>0.1</v>
      </c>
      <c r="Q27" s="11">
        <f t="shared" si="13"/>
        <v>0.1</v>
      </c>
      <c r="R27" s="11">
        <f t="shared" si="13"/>
        <v>0.1</v>
      </c>
    </row>
    <row r="28" spans="3:19" x14ac:dyDescent="0.2">
      <c r="C28" s="12" t="s">
        <v>4</v>
      </c>
      <c r="D28" s="10">
        <f>FV(D27/12,12,-D26,-D25)</f>
        <v>12565.568092955618</v>
      </c>
      <c r="E28" s="10">
        <f>FV(E27/12,12,-E26,-E25)</f>
        <v>26446.915365067107</v>
      </c>
      <c r="F28" s="10">
        <f t="shared" ref="F28:R28" si="14">FV(F27/12,12,-F26,-F25)</f>
        <v>41781.821090259269</v>
      </c>
      <c r="G28" s="10">
        <f t="shared" si="14"/>
        <v>58722.491832859407</v>
      </c>
      <c r="H28" s="10">
        <f t="shared" si="14"/>
        <v>77437.072173430235</v>
      </c>
      <c r="I28" s="10">
        <f t="shared" si="14"/>
        <v>98111.313627338823</v>
      </c>
      <c r="J28" s="10">
        <f t="shared" si="14"/>
        <v>120950.41832090818</v>
      </c>
      <c r="K28" s="10">
        <f t="shared" si="14"/>
        <v>146181.07572455413</v>
      </c>
      <c r="L28" s="10">
        <f t="shared" si="14"/>
        <v>173769.22879130524</v>
      </c>
      <c r="M28" s="10">
        <f t="shared" si="14"/>
        <v>203726.23076683716</v>
      </c>
      <c r="N28" s="10">
        <f t="shared" si="14"/>
        <v>236255.48218829549</v>
      </c>
      <c r="O28" s="10">
        <f t="shared" si="14"/>
        <v>271577.84852204006</v>
      </c>
      <c r="P28" s="10">
        <f t="shared" si="14"/>
        <v>309933.15978481976</v>
      </c>
      <c r="Q28" s="10">
        <f t="shared" si="14"/>
        <v>351581.83892949234</v>
      </c>
      <c r="R28" s="10">
        <f t="shared" si="14"/>
        <v>396806.67005162092</v>
      </c>
    </row>
    <row r="30" spans="3:19" x14ac:dyDescent="0.2">
      <c r="C30" s="9" t="s">
        <v>10</v>
      </c>
      <c r="D30" s="10">
        <f>D25+(D26*12)</f>
        <v>12000</v>
      </c>
      <c r="E30" s="10">
        <f>D30+(E26*12)</f>
        <v>24000</v>
      </c>
      <c r="F30" s="10">
        <f>E30+(F26*12)</f>
        <v>36000</v>
      </c>
      <c r="G30" s="10">
        <f t="shared" ref="G30:R30" si="15">F30+(G26*12)</f>
        <v>48000</v>
      </c>
      <c r="H30" s="10">
        <f t="shared" si="15"/>
        <v>60000</v>
      </c>
      <c r="I30" s="10">
        <f t="shared" si="15"/>
        <v>72000</v>
      </c>
      <c r="J30" s="10">
        <f t="shared" si="15"/>
        <v>84000</v>
      </c>
      <c r="K30" s="10">
        <f t="shared" si="15"/>
        <v>96000</v>
      </c>
      <c r="L30" s="10">
        <f t="shared" si="15"/>
        <v>108000</v>
      </c>
      <c r="M30" s="10">
        <f t="shared" si="15"/>
        <v>120000</v>
      </c>
      <c r="N30" s="10">
        <f t="shared" si="15"/>
        <v>132000</v>
      </c>
      <c r="O30" s="10">
        <f t="shared" si="15"/>
        <v>144000</v>
      </c>
      <c r="P30" s="10">
        <f t="shared" si="15"/>
        <v>156000</v>
      </c>
      <c r="Q30" s="10">
        <f t="shared" si="15"/>
        <v>168000</v>
      </c>
      <c r="R30" s="10">
        <f t="shared" si="15"/>
        <v>180000</v>
      </c>
    </row>
    <row r="31" spans="3:19" x14ac:dyDescent="0.2">
      <c r="C31" s="9" t="s">
        <v>9</v>
      </c>
      <c r="D31" s="10">
        <f>D28-D30</f>
        <v>565.56809295561834</v>
      </c>
      <c r="E31" s="10">
        <f>E28-E25</f>
        <v>13881.347272111489</v>
      </c>
      <c r="F31" s="10">
        <f t="shared" ref="F31:R31" si="16">F28-F25</f>
        <v>15334.905725192162</v>
      </c>
      <c r="G31" s="10">
        <f t="shared" si="16"/>
        <v>16940.670742600138</v>
      </c>
      <c r="H31" s="10">
        <f t="shared" si="16"/>
        <v>18714.580340570828</v>
      </c>
      <c r="I31" s="10">
        <f t="shared" si="16"/>
        <v>20674.241453908588</v>
      </c>
      <c r="J31" s="10">
        <f t="shared" si="16"/>
        <v>22839.104693569359</v>
      </c>
      <c r="K31" s="10">
        <f t="shared" si="16"/>
        <v>25230.65740364595</v>
      </c>
      <c r="L31" s="10">
        <f t="shared" si="16"/>
        <v>27845.67139940738</v>
      </c>
      <c r="M31" s="10">
        <f t="shared" si="16"/>
        <v>30685.222827425256</v>
      </c>
      <c r="N31" s="10">
        <f t="shared" si="16"/>
        <v>33768.591530394857</v>
      </c>
      <c r="O31" s="10">
        <f t="shared" si="16"/>
        <v>37116.712809215649</v>
      </c>
      <c r="P31" s="10">
        <f t="shared" si="16"/>
        <v>40752.319568438514</v>
      </c>
      <c r="Q31" s="10">
        <f t="shared" si="16"/>
        <v>44700.096666991536</v>
      </c>
      <c r="R31" s="10">
        <f t="shared" si="16"/>
        <v>48986.848522187036</v>
      </c>
    </row>
    <row r="32" spans="3:19" x14ac:dyDescent="0.2">
      <c r="C32" s="9" t="s">
        <v>14</v>
      </c>
      <c r="D32" s="10">
        <f>IF(D31&gt;23800,(D31-23800),0)*$D$7</f>
        <v>0</v>
      </c>
      <c r="E32" s="10">
        <f>IF(E31&gt;23800,(E31-23800),0)*$D$7</f>
        <v>0</v>
      </c>
      <c r="F32" s="10">
        <f t="shared" ref="F32:R32" si="17">IF(F31&gt;23800,(F31-23800),0)*$D$7</f>
        <v>0</v>
      </c>
      <c r="G32" s="10">
        <f t="shared" si="17"/>
        <v>0</v>
      </c>
      <c r="H32" s="10">
        <f t="shared" si="17"/>
        <v>0</v>
      </c>
      <c r="I32" s="10">
        <f t="shared" si="17"/>
        <v>0</v>
      </c>
      <c r="J32" s="10">
        <f t="shared" si="17"/>
        <v>0</v>
      </c>
      <c r="K32" s="10">
        <f t="shared" si="17"/>
        <v>257.51833265627096</v>
      </c>
      <c r="L32" s="10">
        <f t="shared" si="17"/>
        <v>728.22085189332836</v>
      </c>
      <c r="M32" s="10">
        <f t="shared" si="17"/>
        <v>1239.3401089365459</v>
      </c>
      <c r="N32" s="10">
        <f t="shared" si="17"/>
        <v>1794.3464754710742</v>
      </c>
      <c r="O32" s="10">
        <f t="shared" si="17"/>
        <v>2397.0083056588169</v>
      </c>
      <c r="P32" s="10">
        <f t="shared" si="17"/>
        <v>3051.4175223189322</v>
      </c>
      <c r="Q32" s="10">
        <f t="shared" si="17"/>
        <v>3762.0174000584761</v>
      </c>
      <c r="R32" s="10">
        <f t="shared" si="17"/>
        <v>4533.6327339936661</v>
      </c>
    </row>
    <row r="33" spans="3:18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3:18" x14ac:dyDescent="0.2">
      <c r="C34" s="9" t="s">
        <v>10</v>
      </c>
      <c r="D34" s="10">
        <f>D30</f>
        <v>12000</v>
      </c>
      <c r="E34" s="10">
        <f t="shared" ref="E34:R34" si="18">E30</f>
        <v>24000</v>
      </c>
      <c r="F34" s="10">
        <f t="shared" si="18"/>
        <v>36000</v>
      </c>
      <c r="G34" s="10">
        <f t="shared" si="18"/>
        <v>48000</v>
      </c>
      <c r="H34" s="10">
        <f t="shared" si="18"/>
        <v>60000</v>
      </c>
      <c r="I34" s="10">
        <f t="shared" si="18"/>
        <v>72000</v>
      </c>
      <c r="J34" s="10">
        <f t="shared" si="18"/>
        <v>84000</v>
      </c>
      <c r="K34" s="10">
        <f t="shared" si="18"/>
        <v>96000</v>
      </c>
      <c r="L34" s="10">
        <f t="shared" si="18"/>
        <v>108000</v>
      </c>
      <c r="M34" s="10">
        <f t="shared" si="18"/>
        <v>120000</v>
      </c>
      <c r="N34" s="10">
        <f t="shared" si="18"/>
        <v>132000</v>
      </c>
      <c r="O34" s="10">
        <f t="shared" si="18"/>
        <v>144000</v>
      </c>
      <c r="P34" s="10">
        <f t="shared" si="18"/>
        <v>156000</v>
      </c>
      <c r="Q34" s="10">
        <f t="shared" si="18"/>
        <v>168000</v>
      </c>
      <c r="R34" s="10">
        <f t="shared" si="18"/>
        <v>180000</v>
      </c>
    </row>
    <row r="35" spans="3:18" x14ac:dyDescent="0.2">
      <c r="C35" s="9" t="s">
        <v>9</v>
      </c>
      <c r="D35" s="10">
        <f>E25-D30</f>
        <v>565.56809295561834</v>
      </c>
      <c r="E35" s="10">
        <f t="shared" ref="E35:Q35" si="19">F25-E30</f>
        <v>2446.9153650671069</v>
      </c>
      <c r="F35" s="10">
        <f t="shared" si="19"/>
        <v>5781.8210902592691</v>
      </c>
      <c r="G35" s="10">
        <f t="shared" si="19"/>
        <v>10722.491832859407</v>
      </c>
      <c r="H35" s="10">
        <f t="shared" si="19"/>
        <v>17437.072173430235</v>
      </c>
      <c r="I35" s="10">
        <f t="shared" si="19"/>
        <v>26111.313627338823</v>
      </c>
      <c r="J35" s="10">
        <f t="shared" si="19"/>
        <v>36950.418320908182</v>
      </c>
      <c r="K35" s="10">
        <f t="shared" si="19"/>
        <v>49923.557391897863</v>
      </c>
      <c r="L35" s="10">
        <f t="shared" si="19"/>
        <v>65041.007939411909</v>
      </c>
      <c r="M35" s="10">
        <f t="shared" si="19"/>
        <v>82486.890657900629</v>
      </c>
      <c r="N35" s="10">
        <f t="shared" si="19"/>
        <v>102461.13571282441</v>
      </c>
      <c r="O35" s="10">
        <f t="shared" si="19"/>
        <v>125180.84021638124</v>
      </c>
      <c r="P35" s="10">
        <f t="shared" si="19"/>
        <v>150881.7422625008</v>
      </c>
      <c r="Q35" s="10">
        <f t="shared" si="19"/>
        <v>179819.82152943389</v>
      </c>
      <c r="R35" s="10">
        <f>S25-R30</f>
        <v>212273.03731762728</v>
      </c>
    </row>
    <row r="36" spans="3:18" x14ac:dyDescent="0.2">
      <c r="C36" s="9" t="s">
        <v>15</v>
      </c>
      <c r="D36" s="10">
        <f>D32</f>
        <v>0</v>
      </c>
      <c r="E36" s="10">
        <f>E32+D36</f>
        <v>0</v>
      </c>
      <c r="F36" s="10">
        <f t="shared" ref="F36:R36" si="20">F32+E36</f>
        <v>0</v>
      </c>
      <c r="G36" s="10">
        <f t="shared" si="20"/>
        <v>0</v>
      </c>
      <c r="H36" s="10">
        <f t="shared" si="20"/>
        <v>0</v>
      </c>
      <c r="I36" s="10">
        <f t="shared" si="20"/>
        <v>0</v>
      </c>
      <c r="J36" s="10">
        <f t="shared" si="20"/>
        <v>0</v>
      </c>
      <c r="K36" s="10">
        <f t="shared" si="20"/>
        <v>257.51833265627096</v>
      </c>
      <c r="L36" s="10">
        <f t="shared" si="20"/>
        <v>985.73918454959926</v>
      </c>
      <c r="M36" s="10">
        <f t="shared" si="20"/>
        <v>2225.0792934861452</v>
      </c>
      <c r="N36" s="10">
        <f t="shared" si="20"/>
        <v>4019.4257689572196</v>
      </c>
      <c r="O36" s="10">
        <f t="shared" si="20"/>
        <v>6416.434074616036</v>
      </c>
      <c r="P36" s="10">
        <f t="shared" si="20"/>
        <v>9467.8515969349683</v>
      </c>
      <c r="Q36" s="10">
        <f t="shared" si="20"/>
        <v>13229.868996993444</v>
      </c>
      <c r="R36" s="10">
        <f t="shared" si="20"/>
        <v>17763.501730987111</v>
      </c>
    </row>
    <row r="38" spans="3:18" x14ac:dyDescent="0.2">
      <c r="C38" s="9" t="s">
        <v>16</v>
      </c>
      <c r="D38" s="9">
        <v>1</v>
      </c>
      <c r="E38" s="9">
        <v>2</v>
      </c>
      <c r="F38" s="9">
        <v>3</v>
      </c>
      <c r="G38" s="9">
        <v>4</v>
      </c>
      <c r="H38" s="9">
        <v>5</v>
      </c>
      <c r="I38" s="9">
        <v>6</v>
      </c>
      <c r="J38" s="9">
        <v>7</v>
      </c>
      <c r="K38" s="9">
        <v>8</v>
      </c>
      <c r="L38" s="9">
        <v>9</v>
      </c>
      <c r="M38" s="9">
        <v>10</v>
      </c>
      <c r="N38" s="9">
        <v>11</v>
      </c>
      <c r="O38" s="9">
        <v>12</v>
      </c>
      <c r="P38" s="9">
        <v>13</v>
      </c>
      <c r="Q38" s="9">
        <v>14</v>
      </c>
      <c r="R38" s="9">
        <v>15</v>
      </c>
    </row>
    <row r="39" spans="3:18" x14ac:dyDescent="0.2">
      <c r="C39" s="10" t="s">
        <v>1</v>
      </c>
      <c r="D39" s="10">
        <f>$D$3</f>
        <v>0</v>
      </c>
      <c r="E39" s="10">
        <f>D42</f>
        <v>12565.568092955618</v>
      </c>
      <c r="F39" s="10">
        <f t="shared" ref="F39:R39" si="21">E42</f>
        <v>26446.915365067107</v>
      </c>
      <c r="G39" s="10">
        <f t="shared" si="21"/>
        <v>41781.821090259269</v>
      </c>
      <c r="H39" s="10">
        <f t="shared" si="21"/>
        <v>58722.491832859407</v>
      </c>
      <c r="I39" s="10">
        <f t="shared" si="21"/>
        <v>77437.072173430235</v>
      </c>
      <c r="J39" s="10">
        <f t="shared" si="21"/>
        <v>98111.313627338823</v>
      </c>
      <c r="K39" s="10">
        <f t="shared" si="21"/>
        <v>120950.41832090818</v>
      </c>
      <c r="L39" s="10">
        <f t="shared" si="21"/>
        <v>146181.07572455413</v>
      </c>
      <c r="M39" s="10">
        <f t="shared" si="21"/>
        <v>174053.71265849631</v>
      </c>
      <c r="N39" s="10">
        <f t="shared" si="21"/>
        <v>204844.97890346916</v>
      </c>
      <c r="O39" s="10">
        <f t="shared" si="21"/>
        <v>238860.49308735479</v>
      </c>
      <c r="P39" s="10">
        <f t="shared" si="21"/>
        <v>276437.87610202801</v>
      </c>
      <c r="Q39" s="10">
        <f t="shared" si="21"/>
        <v>317950.10215858417</v>
      </c>
      <c r="R39" s="10">
        <f t="shared" si="21"/>
        <v>363809.20074183884</v>
      </c>
    </row>
    <row r="40" spans="3:18" x14ac:dyDescent="0.2">
      <c r="C40" s="10" t="s">
        <v>2</v>
      </c>
      <c r="D40" s="10">
        <f>$D$4</f>
        <v>1000</v>
      </c>
      <c r="E40" s="10">
        <f>D40+(D40*$D$5)</f>
        <v>1000</v>
      </c>
      <c r="F40" s="10">
        <f t="shared" ref="F40:R40" si="22">E40+(E40*$D$5)</f>
        <v>1000</v>
      </c>
      <c r="G40" s="10">
        <f t="shared" si="22"/>
        <v>1000</v>
      </c>
      <c r="H40" s="10">
        <f t="shared" si="22"/>
        <v>1000</v>
      </c>
      <c r="I40" s="10">
        <f t="shared" si="22"/>
        <v>1000</v>
      </c>
      <c r="J40" s="10">
        <f t="shared" si="22"/>
        <v>1000</v>
      </c>
      <c r="K40" s="10">
        <f t="shared" si="22"/>
        <v>1000</v>
      </c>
      <c r="L40" s="10">
        <f t="shared" si="22"/>
        <v>1000</v>
      </c>
      <c r="M40" s="10">
        <f t="shared" si="22"/>
        <v>1000</v>
      </c>
      <c r="N40" s="10">
        <f t="shared" si="22"/>
        <v>1000</v>
      </c>
      <c r="O40" s="10">
        <f t="shared" si="22"/>
        <v>1000</v>
      </c>
      <c r="P40" s="10">
        <f t="shared" si="22"/>
        <v>1000</v>
      </c>
      <c r="Q40" s="10">
        <f t="shared" si="22"/>
        <v>1000</v>
      </c>
      <c r="R40" s="10">
        <f t="shared" si="22"/>
        <v>1000</v>
      </c>
    </row>
    <row r="41" spans="3:18" x14ac:dyDescent="0.2">
      <c r="C41" s="9" t="s">
        <v>3</v>
      </c>
      <c r="D41" s="11">
        <f>$D$6</f>
        <v>0.1</v>
      </c>
      <c r="E41" s="11">
        <f>D41</f>
        <v>0.1</v>
      </c>
      <c r="F41" s="11">
        <f t="shared" ref="F41:R41" si="23">E41</f>
        <v>0.1</v>
      </c>
      <c r="G41" s="11">
        <f t="shared" si="23"/>
        <v>0.1</v>
      </c>
      <c r="H41" s="11">
        <f t="shared" si="23"/>
        <v>0.1</v>
      </c>
      <c r="I41" s="11">
        <f t="shared" si="23"/>
        <v>0.1</v>
      </c>
      <c r="J41" s="11">
        <f t="shared" si="23"/>
        <v>0.1</v>
      </c>
      <c r="K41" s="11">
        <f t="shared" si="23"/>
        <v>0.1</v>
      </c>
      <c r="L41" s="11">
        <f t="shared" si="23"/>
        <v>0.1</v>
      </c>
      <c r="M41" s="11">
        <f t="shared" si="23"/>
        <v>0.1</v>
      </c>
      <c r="N41" s="11">
        <f t="shared" si="23"/>
        <v>0.1</v>
      </c>
      <c r="O41" s="11">
        <f t="shared" si="23"/>
        <v>0.1</v>
      </c>
      <c r="P41" s="11">
        <f t="shared" si="23"/>
        <v>0.1</v>
      </c>
      <c r="Q41" s="11">
        <f t="shared" si="23"/>
        <v>0.1</v>
      </c>
      <c r="R41" s="11">
        <f t="shared" si="23"/>
        <v>0.1</v>
      </c>
    </row>
    <row r="42" spans="3:18" x14ac:dyDescent="0.2">
      <c r="C42" s="12" t="s">
        <v>4</v>
      </c>
      <c r="D42" s="10">
        <f>FV(D41/12,12,-D40,-D39)</f>
        <v>12565.568092955618</v>
      </c>
      <c r="E42" s="10">
        <f>FV(E41/12,12,-E40,-E39)</f>
        <v>26446.915365067107</v>
      </c>
      <c r="F42" s="10">
        <f t="shared" ref="F42:R42" si="24">FV(F41/12,12,-F40,-F39)</f>
        <v>41781.821090259269</v>
      </c>
      <c r="G42" s="10">
        <f t="shared" si="24"/>
        <v>58722.491832859407</v>
      </c>
      <c r="H42" s="10">
        <f t="shared" si="24"/>
        <v>77437.072173430235</v>
      </c>
      <c r="I42" s="10">
        <f t="shared" si="24"/>
        <v>98111.313627338823</v>
      </c>
      <c r="J42" s="10">
        <f t="shared" si="24"/>
        <v>120950.41832090818</v>
      </c>
      <c r="K42" s="10">
        <f t="shared" si="24"/>
        <v>146181.07572455413</v>
      </c>
      <c r="L42" s="10">
        <f t="shared" si="24"/>
        <v>174053.71265849631</v>
      </c>
      <c r="M42" s="10">
        <f t="shared" si="24"/>
        <v>204844.97890346916</v>
      </c>
      <c r="N42" s="10">
        <f t="shared" si="24"/>
        <v>238860.49308735479</v>
      </c>
      <c r="O42" s="10">
        <f t="shared" si="24"/>
        <v>276437.87610202801</v>
      </c>
      <c r="P42" s="10">
        <f t="shared" si="24"/>
        <v>317950.10215858417</v>
      </c>
      <c r="Q42" s="10">
        <f t="shared" si="24"/>
        <v>363809.20074183884</v>
      </c>
      <c r="R42" s="10">
        <f t="shared" si="24"/>
        <v>414470.34620783891</v>
      </c>
    </row>
    <row r="44" spans="3:18" x14ac:dyDescent="0.2">
      <c r="C44" s="9" t="s">
        <v>10</v>
      </c>
      <c r="D44" s="10">
        <f>D39+(D40*12)</f>
        <v>12000</v>
      </c>
      <c r="E44" s="10">
        <f>D44+(E40*12)</f>
        <v>24000</v>
      </c>
      <c r="F44" s="10">
        <f>E44+(F40*12)</f>
        <v>36000</v>
      </c>
      <c r="G44" s="10">
        <f t="shared" ref="G44:R44" si="25">F44+(G40*12)</f>
        <v>48000</v>
      </c>
      <c r="H44" s="10">
        <f t="shared" si="25"/>
        <v>60000</v>
      </c>
      <c r="I44" s="10">
        <f t="shared" si="25"/>
        <v>72000</v>
      </c>
      <c r="J44" s="10">
        <f t="shared" si="25"/>
        <v>84000</v>
      </c>
      <c r="K44" s="10">
        <f t="shared" si="25"/>
        <v>96000</v>
      </c>
      <c r="L44" s="10">
        <f t="shared" si="25"/>
        <v>108000</v>
      </c>
      <c r="M44" s="10">
        <f t="shared" si="25"/>
        <v>120000</v>
      </c>
      <c r="N44" s="10">
        <f t="shared" si="25"/>
        <v>132000</v>
      </c>
      <c r="O44" s="10">
        <f t="shared" si="25"/>
        <v>144000</v>
      </c>
      <c r="P44" s="10">
        <f t="shared" si="25"/>
        <v>156000</v>
      </c>
      <c r="Q44" s="10">
        <f t="shared" si="25"/>
        <v>168000</v>
      </c>
      <c r="R44" s="10">
        <f t="shared" si="25"/>
        <v>180000</v>
      </c>
    </row>
    <row r="45" spans="3:18" x14ac:dyDescent="0.2">
      <c r="C45" s="9" t="s">
        <v>9</v>
      </c>
      <c r="D45" s="10">
        <f>D42-D44</f>
        <v>565.56809295561834</v>
      </c>
      <c r="E45" s="10">
        <f>E42-E44</f>
        <v>2446.9153650671069</v>
      </c>
      <c r="F45" s="10">
        <f>F42-F44</f>
        <v>5781.8210902592691</v>
      </c>
      <c r="G45" s="10">
        <f t="shared" ref="G45:R45" si="26">G42-G44</f>
        <v>10722.491832859407</v>
      </c>
      <c r="H45" s="10">
        <f t="shared" si="26"/>
        <v>17437.072173430235</v>
      </c>
      <c r="I45" s="10">
        <f t="shared" si="26"/>
        <v>26111.313627338823</v>
      </c>
      <c r="J45" s="10">
        <f t="shared" si="26"/>
        <v>36950.418320908182</v>
      </c>
      <c r="K45" s="10">
        <f t="shared" si="26"/>
        <v>50181.075724554132</v>
      </c>
      <c r="L45" s="10">
        <f t="shared" si="26"/>
        <v>66053.712658496312</v>
      </c>
      <c r="M45" s="10">
        <f t="shared" si="26"/>
        <v>84844.978903469164</v>
      </c>
      <c r="N45" s="10">
        <f t="shared" si="26"/>
        <v>106860.49308735479</v>
      </c>
      <c r="O45" s="10">
        <f t="shared" si="26"/>
        <v>132437.87610202801</v>
      </c>
      <c r="P45" s="10">
        <f t="shared" si="26"/>
        <v>161950.10215858417</v>
      </c>
      <c r="Q45" s="10">
        <f t="shared" si="26"/>
        <v>195809.20074183884</v>
      </c>
      <c r="R45" s="10">
        <f t="shared" si="26"/>
        <v>234470.34620783891</v>
      </c>
    </row>
    <row r="46" spans="3:18" x14ac:dyDescent="0.2">
      <c r="C46" s="9" t="s">
        <v>11</v>
      </c>
      <c r="D46" s="10">
        <f>D45*12%</f>
        <v>67.868171154674201</v>
      </c>
      <c r="E46" s="10">
        <f t="shared" ref="E46:R46" si="27">E45*12%</f>
        <v>293.62984380805284</v>
      </c>
      <c r="F46" s="10">
        <f t="shared" si="27"/>
        <v>693.8185308311123</v>
      </c>
      <c r="G46" s="10">
        <f t="shared" si="27"/>
        <v>1286.6990199431289</v>
      </c>
      <c r="H46" s="10">
        <f t="shared" si="27"/>
        <v>2092.4486608116281</v>
      </c>
      <c r="I46" s="10">
        <f t="shared" si="27"/>
        <v>3133.3576352806585</v>
      </c>
      <c r="J46" s="10">
        <f t="shared" si="27"/>
        <v>4434.0501985089813</v>
      </c>
      <c r="K46" s="10">
        <f t="shared" si="27"/>
        <v>6021.729086946496</v>
      </c>
      <c r="L46" s="10">
        <f t="shared" si="27"/>
        <v>7926.4455190195567</v>
      </c>
      <c r="M46" s="10">
        <f t="shared" si="27"/>
        <v>10181.397468416299</v>
      </c>
      <c r="N46" s="10">
        <f t="shared" si="27"/>
        <v>12823.259170482574</v>
      </c>
      <c r="O46" s="10">
        <f t="shared" si="27"/>
        <v>15892.54513224336</v>
      </c>
      <c r="P46" s="10">
        <f t="shared" si="27"/>
        <v>19434.0122590301</v>
      </c>
      <c r="Q46" s="10">
        <f t="shared" si="27"/>
        <v>23497.10408902066</v>
      </c>
      <c r="R46" s="10">
        <f t="shared" si="27"/>
        <v>28136.44154494067</v>
      </c>
    </row>
    <row r="47" spans="3:18" x14ac:dyDescent="0.2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3:18" x14ac:dyDescent="0.2">
      <c r="C48" s="9" t="s">
        <v>10</v>
      </c>
      <c r="D48" s="10">
        <f>D44</f>
        <v>12000</v>
      </c>
      <c r="E48" s="10">
        <f t="shared" ref="E48:R48" si="28">E44</f>
        <v>24000</v>
      </c>
      <c r="F48" s="10">
        <f t="shared" si="28"/>
        <v>36000</v>
      </c>
      <c r="G48" s="10">
        <f t="shared" si="28"/>
        <v>48000</v>
      </c>
      <c r="H48" s="10">
        <f t="shared" si="28"/>
        <v>60000</v>
      </c>
      <c r="I48" s="10">
        <f t="shared" si="28"/>
        <v>72000</v>
      </c>
      <c r="J48" s="10">
        <f t="shared" si="28"/>
        <v>84000</v>
      </c>
      <c r="K48" s="10">
        <f t="shared" si="28"/>
        <v>96000</v>
      </c>
      <c r="L48" s="10">
        <f t="shared" si="28"/>
        <v>108000</v>
      </c>
      <c r="M48" s="10">
        <f t="shared" si="28"/>
        <v>120000</v>
      </c>
      <c r="N48" s="10">
        <f t="shared" si="28"/>
        <v>132000</v>
      </c>
      <c r="O48" s="10">
        <f t="shared" si="28"/>
        <v>144000</v>
      </c>
      <c r="P48" s="10">
        <f t="shared" si="28"/>
        <v>156000</v>
      </c>
      <c r="Q48" s="10">
        <f t="shared" si="28"/>
        <v>168000</v>
      </c>
      <c r="R48" s="10">
        <f t="shared" si="28"/>
        <v>180000</v>
      </c>
    </row>
    <row r="49" spans="3:18" x14ac:dyDescent="0.2">
      <c r="C49" s="9" t="s">
        <v>9</v>
      </c>
      <c r="D49" s="10">
        <f>D45-D46</f>
        <v>497.69992180094414</v>
      </c>
      <c r="E49" s="10">
        <f t="shared" ref="E49:R49" si="29">E45-E46</f>
        <v>2153.2855212590539</v>
      </c>
      <c r="F49" s="10">
        <f t="shared" si="29"/>
        <v>5088.0025594281569</v>
      </c>
      <c r="G49" s="10">
        <f t="shared" si="29"/>
        <v>9435.7928129162774</v>
      </c>
      <c r="H49" s="10">
        <f t="shared" si="29"/>
        <v>15344.623512618607</v>
      </c>
      <c r="I49" s="10">
        <f t="shared" si="29"/>
        <v>22977.955992058163</v>
      </c>
      <c r="J49" s="10">
        <f t="shared" si="29"/>
        <v>32516.368122399203</v>
      </c>
      <c r="K49" s="10">
        <f t="shared" si="29"/>
        <v>44159.346637607639</v>
      </c>
      <c r="L49" s="10">
        <f t="shared" si="29"/>
        <v>58127.267139476753</v>
      </c>
      <c r="M49" s="10">
        <f t="shared" si="29"/>
        <v>74663.581435052867</v>
      </c>
      <c r="N49" s="10">
        <f t="shared" si="29"/>
        <v>94037.23391687221</v>
      </c>
      <c r="O49" s="10">
        <f t="shared" si="29"/>
        <v>116545.33096978464</v>
      </c>
      <c r="P49" s="10">
        <f t="shared" si="29"/>
        <v>142516.08989955406</v>
      </c>
      <c r="Q49" s="10">
        <f t="shared" si="29"/>
        <v>172312.09665281817</v>
      </c>
      <c r="R49" s="10">
        <f t="shared" si="29"/>
        <v>206333.90466289825</v>
      </c>
    </row>
    <row r="50" spans="3:18" x14ac:dyDescent="0.2">
      <c r="C50" s="9" t="s">
        <v>14</v>
      </c>
      <c r="D50" s="10">
        <f>D46</f>
        <v>67.868171154674201</v>
      </c>
      <c r="E50" s="10">
        <f t="shared" ref="E50:R50" si="30">E46</f>
        <v>293.62984380805284</v>
      </c>
      <c r="F50" s="10">
        <f t="shared" si="30"/>
        <v>693.8185308311123</v>
      </c>
      <c r="G50" s="10">
        <f t="shared" si="30"/>
        <v>1286.6990199431289</v>
      </c>
      <c r="H50" s="10">
        <f t="shared" si="30"/>
        <v>2092.4486608116281</v>
      </c>
      <c r="I50" s="10">
        <f t="shared" si="30"/>
        <v>3133.3576352806585</v>
      </c>
      <c r="J50" s="10">
        <f t="shared" si="30"/>
        <v>4434.0501985089813</v>
      </c>
      <c r="K50" s="10">
        <f t="shared" si="30"/>
        <v>6021.729086946496</v>
      </c>
      <c r="L50" s="10">
        <f t="shared" si="30"/>
        <v>7926.4455190195567</v>
      </c>
      <c r="M50" s="10">
        <f t="shared" si="30"/>
        <v>10181.397468416299</v>
      </c>
      <c r="N50" s="10">
        <f t="shared" si="30"/>
        <v>12823.259170482574</v>
      </c>
      <c r="O50" s="10">
        <f t="shared" si="30"/>
        <v>15892.54513224336</v>
      </c>
      <c r="P50" s="10">
        <f t="shared" si="30"/>
        <v>19434.0122590301</v>
      </c>
      <c r="Q50" s="10">
        <f t="shared" si="30"/>
        <v>23497.10408902066</v>
      </c>
      <c r="R50" s="10">
        <f t="shared" si="30"/>
        <v>28136.44154494067</v>
      </c>
    </row>
    <row r="52" spans="3:18" x14ac:dyDescent="0.2">
      <c r="C52" s="9" t="s">
        <v>19</v>
      </c>
      <c r="D52" s="9">
        <v>1</v>
      </c>
      <c r="E52" s="9">
        <v>2</v>
      </c>
      <c r="F52" s="9">
        <v>3</v>
      </c>
      <c r="G52" s="9">
        <v>4</v>
      </c>
      <c r="H52" s="9">
        <v>5</v>
      </c>
      <c r="I52" s="9">
        <v>6</v>
      </c>
      <c r="J52" s="9">
        <v>7</v>
      </c>
      <c r="K52" s="9">
        <v>8</v>
      </c>
      <c r="L52" s="9">
        <v>9</v>
      </c>
      <c r="M52" s="9">
        <v>10</v>
      </c>
      <c r="N52" s="9">
        <v>11</v>
      </c>
      <c r="O52" s="9">
        <v>12</v>
      </c>
      <c r="P52" s="9">
        <v>13</v>
      </c>
      <c r="Q52" s="9">
        <v>14</v>
      </c>
      <c r="R52" s="9">
        <v>15</v>
      </c>
    </row>
    <row r="53" spans="3:18" x14ac:dyDescent="0.2">
      <c r="C53" s="10" t="s">
        <v>1</v>
      </c>
      <c r="D53" s="10">
        <f>$D$3</f>
        <v>0</v>
      </c>
      <c r="E53" s="10">
        <f>D56</f>
        <v>12565.568092955618</v>
      </c>
      <c r="F53" s="10">
        <f t="shared" ref="F53:R53" si="31">E56</f>
        <v>26446.915365067107</v>
      </c>
      <c r="G53" s="10">
        <f t="shared" si="31"/>
        <v>41781.821090259269</v>
      </c>
      <c r="H53" s="10">
        <f t="shared" si="31"/>
        <v>58722.491832859407</v>
      </c>
      <c r="I53" s="10">
        <f t="shared" si="31"/>
        <v>77437.072173430235</v>
      </c>
      <c r="J53" s="10">
        <f t="shared" si="31"/>
        <v>98111.313627338823</v>
      </c>
      <c r="K53" s="10">
        <f t="shared" si="31"/>
        <v>120950.41832090818</v>
      </c>
      <c r="L53" s="10">
        <f t="shared" si="31"/>
        <v>146181.07572455413</v>
      </c>
      <c r="M53" s="10">
        <f t="shared" si="31"/>
        <v>174053.71265849631</v>
      </c>
      <c r="N53" s="10">
        <f t="shared" si="31"/>
        <v>204844.97890346916</v>
      </c>
      <c r="O53" s="10">
        <f t="shared" si="31"/>
        <v>238860.49308735479</v>
      </c>
      <c r="P53" s="10">
        <f t="shared" si="31"/>
        <v>276437.87610202801</v>
      </c>
      <c r="Q53" s="10">
        <f t="shared" si="31"/>
        <v>317950.10215858417</v>
      </c>
      <c r="R53" s="10">
        <f t="shared" si="31"/>
        <v>363809.20074183884</v>
      </c>
    </row>
    <row r="54" spans="3:18" x14ac:dyDescent="0.2">
      <c r="C54" s="10" t="s">
        <v>2</v>
      </c>
      <c r="D54" s="10">
        <f>$D$4</f>
        <v>1000</v>
      </c>
      <c r="E54" s="10">
        <f>D54+(D54*$D$5)</f>
        <v>1000</v>
      </c>
      <c r="F54" s="10">
        <f t="shared" ref="F54:R54" si="32">E54+(E54*$D$5)</f>
        <v>1000</v>
      </c>
      <c r="G54" s="10">
        <f t="shared" si="32"/>
        <v>1000</v>
      </c>
      <c r="H54" s="10">
        <f t="shared" si="32"/>
        <v>1000</v>
      </c>
      <c r="I54" s="10">
        <f t="shared" si="32"/>
        <v>1000</v>
      </c>
      <c r="J54" s="10">
        <f t="shared" si="32"/>
        <v>1000</v>
      </c>
      <c r="K54" s="10">
        <f t="shared" si="32"/>
        <v>1000</v>
      </c>
      <c r="L54" s="10">
        <f t="shared" si="32"/>
        <v>1000</v>
      </c>
      <c r="M54" s="10">
        <f t="shared" si="32"/>
        <v>1000</v>
      </c>
      <c r="N54" s="10">
        <f t="shared" si="32"/>
        <v>1000</v>
      </c>
      <c r="O54" s="10">
        <f t="shared" si="32"/>
        <v>1000</v>
      </c>
      <c r="P54" s="10">
        <f t="shared" si="32"/>
        <v>1000</v>
      </c>
      <c r="Q54" s="10">
        <f t="shared" si="32"/>
        <v>1000</v>
      </c>
      <c r="R54" s="10">
        <f t="shared" si="32"/>
        <v>1000</v>
      </c>
    </row>
    <row r="55" spans="3:18" x14ac:dyDescent="0.2">
      <c r="C55" s="9" t="s">
        <v>3</v>
      </c>
      <c r="D55" s="11">
        <f>$D$6</f>
        <v>0.1</v>
      </c>
      <c r="E55" s="11">
        <f>D55</f>
        <v>0.1</v>
      </c>
      <c r="F55" s="11">
        <f t="shared" ref="F55:R55" si="33">E55</f>
        <v>0.1</v>
      </c>
      <c r="G55" s="11">
        <f t="shared" si="33"/>
        <v>0.1</v>
      </c>
      <c r="H55" s="11">
        <f t="shared" si="33"/>
        <v>0.1</v>
      </c>
      <c r="I55" s="11">
        <f t="shared" si="33"/>
        <v>0.1</v>
      </c>
      <c r="J55" s="11">
        <f t="shared" si="33"/>
        <v>0.1</v>
      </c>
      <c r="K55" s="11">
        <f t="shared" si="33"/>
        <v>0.1</v>
      </c>
      <c r="L55" s="11">
        <f t="shared" si="33"/>
        <v>0.1</v>
      </c>
      <c r="M55" s="11">
        <f t="shared" si="33"/>
        <v>0.1</v>
      </c>
      <c r="N55" s="11">
        <f t="shared" si="33"/>
        <v>0.1</v>
      </c>
      <c r="O55" s="11">
        <f t="shared" si="33"/>
        <v>0.1</v>
      </c>
      <c r="P55" s="11">
        <f t="shared" si="33"/>
        <v>0.1</v>
      </c>
      <c r="Q55" s="11">
        <f t="shared" si="33"/>
        <v>0.1</v>
      </c>
      <c r="R55" s="11">
        <f t="shared" si="33"/>
        <v>0.1</v>
      </c>
    </row>
    <row r="56" spans="3:18" x14ac:dyDescent="0.2">
      <c r="C56" s="12" t="s">
        <v>4</v>
      </c>
      <c r="D56" s="10">
        <f>FV(D55/12,12,-D54,-D53)</f>
        <v>12565.568092955618</v>
      </c>
      <c r="E56" s="10">
        <f>FV(E55/12,12,-E54,-E53)</f>
        <v>26446.915365067107</v>
      </c>
      <c r="F56" s="10">
        <f t="shared" ref="F56" si="34">FV(F55/12,12,-F54,-F53)</f>
        <v>41781.821090259269</v>
      </c>
      <c r="G56" s="10">
        <f t="shared" ref="G56" si="35">FV(G55/12,12,-G54,-G53)</f>
        <v>58722.491832859407</v>
      </c>
      <c r="H56" s="10">
        <f t="shared" ref="H56" si="36">FV(H55/12,12,-H54,-H53)</f>
        <v>77437.072173430235</v>
      </c>
      <c r="I56" s="10">
        <f t="shared" ref="I56" si="37">FV(I55/12,12,-I54,-I53)</f>
        <v>98111.313627338823</v>
      </c>
      <c r="J56" s="10">
        <f t="shared" ref="J56" si="38">FV(J55/12,12,-J54,-J53)</f>
        <v>120950.41832090818</v>
      </c>
      <c r="K56" s="10">
        <f t="shared" ref="K56" si="39">FV(K55/12,12,-K54,-K53)</f>
        <v>146181.07572455413</v>
      </c>
      <c r="L56" s="10">
        <f t="shared" ref="L56" si="40">FV(L55/12,12,-L54,-L53)</f>
        <v>174053.71265849631</v>
      </c>
      <c r="M56" s="10">
        <f t="shared" ref="M56" si="41">FV(M55/12,12,-M54,-M53)</f>
        <v>204844.97890346916</v>
      </c>
      <c r="N56" s="10">
        <f t="shared" ref="N56" si="42">FV(N55/12,12,-N54,-N53)</f>
        <v>238860.49308735479</v>
      </c>
      <c r="O56" s="10">
        <f t="shared" ref="O56" si="43">FV(O55/12,12,-O54,-O53)</f>
        <v>276437.87610202801</v>
      </c>
      <c r="P56" s="10">
        <f t="shared" ref="P56" si="44">FV(P55/12,12,-P54,-P53)</f>
        <v>317950.10215858417</v>
      </c>
      <c r="Q56" s="10">
        <f t="shared" ref="Q56" si="45">FV(Q55/12,12,-Q54,-Q53)</f>
        <v>363809.20074183884</v>
      </c>
      <c r="R56" s="10">
        <f t="shared" ref="R56" si="46">FV(R55/12,12,-R54,-R53)</f>
        <v>414470.34620783891</v>
      </c>
    </row>
    <row r="58" spans="3:18" x14ac:dyDescent="0.2">
      <c r="C58" s="9" t="s">
        <v>10</v>
      </c>
      <c r="D58" s="10">
        <f>D53+(D54*12)</f>
        <v>12000</v>
      </c>
      <c r="E58" s="10">
        <f>D58+(E54*12)</f>
        <v>24000</v>
      </c>
      <c r="F58" s="10">
        <f>E58+(F54*12)</f>
        <v>36000</v>
      </c>
      <c r="G58" s="10">
        <f t="shared" ref="G58:R58" si="47">F58+(G54*12)</f>
        <v>48000</v>
      </c>
      <c r="H58" s="10">
        <f t="shared" si="47"/>
        <v>60000</v>
      </c>
      <c r="I58" s="10">
        <f t="shared" si="47"/>
        <v>72000</v>
      </c>
      <c r="J58" s="10">
        <f t="shared" si="47"/>
        <v>84000</v>
      </c>
      <c r="K58" s="10">
        <f t="shared" si="47"/>
        <v>96000</v>
      </c>
      <c r="L58" s="10">
        <f t="shared" si="47"/>
        <v>108000</v>
      </c>
      <c r="M58" s="10">
        <f t="shared" si="47"/>
        <v>120000</v>
      </c>
      <c r="N58" s="10">
        <f t="shared" si="47"/>
        <v>132000</v>
      </c>
      <c r="O58" s="10">
        <f t="shared" si="47"/>
        <v>144000</v>
      </c>
      <c r="P58" s="10">
        <f t="shared" si="47"/>
        <v>156000</v>
      </c>
      <c r="Q58" s="10">
        <f t="shared" si="47"/>
        <v>168000</v>
      </c>
      <c r="R58" s="10">
        <f t="shared" si="47"/>
        <v>180000</v>
      </c>
    </row>
    <row r="59" spans="3:18" x14ac:dyDescent="0.2">
      <c r="C59" s="9" t="s">
        <v>9</v>
      </c>
      <c r="D59" s="10">
        <f>D56-D58</f>
        <v>565.56809295561834</v>
      </c>
      <c r="E59" s="10">
        <f>E56-E58</f>
        <v>2446.9153650671069</v>
      </c>
      <c r="F59" s="10">
        <f>F56-F58</f>
        <v>5781.8210902592691</v>
      </c>
      <c r="G59" s="10">
        <f t="shared" ref="G59" si="48">G56-G58</f>
        <v>10722.491832859407</v>
      </c>
      <c r="H59" s="10">
        <f t="shared" ref="H59" si="49">H56-H58</f>
        <v>17437.072173430235</v>
      </c>
      <c r="I59" s="10">
        <f t="shared" ref="I59" si="50">I56-I58</f>
        <v>26111.313627338823</v>
      </c>
      <c r="J59" s="10">
        <f t="shared" ref="J59" si="51">J56-J58</f>
        <v>36950.418320908182</v>
      </c>
      <c r="K59" s="10">
        <f t="shared" ref="K59" si="52">K56-K58</f>
        <v>50181.075724554132</v>
      </c>
      <c r="L59" s="10">
        <f t="shared" ref="L59" si="53">L56-L58</f>
        <v>66053.712658496312</v>
      </c>
      <c r="M59" s="10">
        <f t="shared" ref="M59" si="54">M56-M58</f>
        <v>84844.978903469164</v>
      </c>
      <c r="N59" s="10">
        <f t="shared" ref="N59" si="55">N56-N58</f>
        <v>106860.49308735479</v>
      </c>
      <c r="O59" s="10">
        <f t="shared" ref="O59" si="56">O56-O58</f>
        <v>132437.87610202801</v>
      </c>
      <c r="P59" s="10">
        <f t="shared" ref="P59" si="57">P56-P58</f>
        <v>161950.10215858417</v>
      </c>
      <c r="Q59" s="10">
        <f t="shared" ref="Q59" si="58">Q56-Q58</f>
        <v>195809.20074183884</v>
      </c>
      <c r="R59" s="10">
        <f t="shared" ref="R59" si="59">R56-R58</f>
        <v>234470.34620783891</v>
      </c>
    </row>
    <row r="60" spans="3:18" x14ac:dyDescent="0.2">
      <c r="C60" s="9" t="s">
        <v>11</v>
      </c>
      <c r="D60" s="10">
        <v>0</v>
      </c>
      <c r="E60" s="10">
        <f>D60</f>
        <v>0</v>
      </c>
      <c r="F60" s="10">
        <f t="shared" ref="F60:R60" si="60">E60</f>
        <v>0</v>
      </c>
      <c r="G60" s="10">
        <f t="shared" si="60"/>
        <v>0</v>
      </c>
      <c r="H60" s="10">
        <f t="shared" si="60"/>
        <v>0</v>
      </c>
      <c r="I60" s="10">
        <f t="shared" si="60"/>
        <v>0</v>
      </c>
      <c r="J60" s="10">
        <f t="shared" si="60"/>
        <v>0</v>
      </c>
      <c r="K60" s="10">
        <f t="shared" si="60"/>
        <v>0</v>
      </c>
      <c r="L60" s="10">
        <f t="shared" si="60"/>
        <v>0</v>
      </c>
      <c r="M60" s="10">
        <f t="shared" si="60"/>
        <v>0</v>
      </c>
      <c r="N60" s="10">
        <f t="shared" si="60"/>
        <v>0</v>
      </c>
      <c r="O60" s="10">
        <f t="shared" si="60"/>
        <v>0</v>
      </c>
      <c r="P60" s="10">
        <f t="shared" si="60"/>
        <v>0</v>
      </c>
      <c r="Q60" s="10">
        <f t="shared" si="60"/>
        <v>0</v>
      </c>
      <c r="R60" s="10">
        <f t="shared" si="60"/>
        <v>0</v>
      </c>
    </row>
    <row r="61" spans="3:18" x14ac:dyDescent="0.2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3:18" x14ac:dyDescent="0.2">
      <c r="C62" s="9" t="s">
        <v>10</v>
      </c>
      <c r="D62" s="10">
        <f>D58</f>
        <v>12000</v>
      </c>
      <c r="E62" s="10">
        <f t="shared" ref="E62:R62" si="61">E58</f>
        <v>24000</v>
      </c>
      <c r="F62" s="10">
        <f t="shared" si="61"/>
        <v>36000</v>
      </c>
      <c r="G62" s="10">
        <f t="shared" si="61"/>
        <v>48000</v>
      </c>
      <c r="H62" s="10">
        <f t="shared" si="61"/>
        <v>60000</v>
      </c>
      <c r="I62" s="10">
        <f t="shared" si="61"/>
        <v>72000</v>
      </c>
      <c r="J62" s="10">
        <f t="shared" si="61"/>
        <v>84000</v>
      </c>
      <c r="K62" s="10">
        <f t="shared" si="61"/>
        <v>96000</v>
      </c>
      <c r="L62" s="10">
        <f t="shared" si="61"/>
        <v>108000</v>
      </c>
      <c r="M62" s="10">
        <f t="shared" si="61"/>
        <v>120000</v>
      </c>
      <c r="N62" s="10">
        <f t="shared" si="61"/>
        <v>132000</v>
      </c>
      <c r="O62" s="10">
        <f t="shared" si="61"/>
        <v>144000</v>
      </c>
      <c r="P62" s="10">
        <f t="shared" si="61"/>
        <v>156000</v>
      </c>
      <c r="Q62" s="10">
        <f t="shared" si="61"/>
        <v>168000</v>
      </c>
      <c r="R62" s="10">
        <f t="shared" si="61"/>
        <v>180000</v>
      </c>
    </row>
    <row r="63" spans="3:18" x14ac:dyDescent="0.2">
      <c r="C63" s="9" t="s">
        <v>9</v>
      </c>
      <c r="D63" s="10">
        <f>D59-D60</f>
        <v>565.56809295561834</v>
      </c>
      <c r="E63" s="10">
        <f t="shared" ref="E63:R63" si="62">E59-E60</f>
        <v>2446.9153650671069</v>
      </c>
      <c r="F63" s="10">
        <f t="shared" si="62"/>
        <v>5781.8210902592691</v>
      </c>
      <c r="G63" s="10">
        <f t="shared" si="62"/>
        <v>10722.491832859407</v>
      </c>
      <c r="H63" s="10">
        <f t="shared" si="62"/>
        <v>17437.072173430235</v>
      </c>
      <c r="I63" s="10">
        <f t="shared" si="62"/>
        <v>26111.313627338823</v>
      </c>
      <c r="J63" s="10">
        <f t="shared" si="62"/>
        <v>36950.418320908182</v>
      </c>
      <c r="K63" s="10">
        <f t="shared" si="62"/>
        <v>50181.075724554132</v>
      </c>
      <c r="L63" s="10">
        <f t="shared" si="62"/>
        <v>66053.712658496312</v>
      </c>
      <c r="M63" s="10">
        <f t="shared" si="62"/>
        <v>84844.978903469164</v>
      </c>
      <c r="N63" s="10">
        <f t="shared" si="62"/>
        <v>106860.49308735479</v>
      </c>
      <c r="O63" s="10">
        <f t="shared" si="62"/>
        <v>132437.87610202801</v>
      </c>
      <c r="P63" s="10">
        <f t="shared" si="62"/>
        <v>161950.10215858417</v>
      </c>
      <c r="Q63" s="10">
        <f t="shared" si="62"/>
        <v>195809.20074183884</v>
      </c>
      <c r="R63" s="10">
        <f t="shared" si="62"/>
        <v>234470.34620783891</v>
      </c>
    </row>
    <row r="64" spans="3:18" x14ac:dyDescent="0.2">
      <c r="C64" s="9" t="s">
        <v>14</v>
      </c>
      <c r="D64" s="10">
        <f>D60</f>
        <v>0</v>
      </c>
      <c r="E64" s="10">
        <f t="shared" ref="E64:R64" si="63">E60</f>
        <v>0</v>
      </c>
      <c r="F64" s="10">
        <f t="shared" si="63"/>
        <v>0</v>
      </c>
      <c r="G64" s="10">
        <f t="shared" si="63"/>
        <v>0</v>
      </c>
      <c r="H64" s="10">
        <f t="shared" si="63"/>
        <v>0</v>
      </c>
      <c r="I64" s="10">
        <f t="shared" si="63"/>
        <v>0</v>
      </c>
      <c r="J64" s="10">
        <f t="shared" si="63"/>
        <v>0</v>
      </c>
      <c r="K64" s="10">
        <f t="shared" si="63"/>
        <v>0</v>
      </c>
      <c r="L64" s="10">
        <f t="shared" si="63"/>
        <v>0</v>
      </c>
      <c r="M64" s="10">
        <f t="shared" si="63"/>
        <v>0</v>
      </c>
      <c r="N64" s="10">
        <f t="shared" si="63"/>
        <v>0</v>
      </c>
      <c r="O64" s="10">
        <f t="shared" si="63"/>
        <v>0</v>
      </c>
      <c r="P64" s="10">
        <f t="shared" si="63"/>
        <v>0</v>
      </c>
      <c r="Q64" s="10">
        <f t="shared" si="63"/>
        <v>0</v>
      </c>
      <c r="R64" s="10">
        <f t="shared" si="63"/>
        <v>0</v>
      </c>
    </row>
    <row r="67" spans="3:7" x14ac:dyDescent="0.2">
      <c r="C67" s="9" t="s">
        <v>18</v>
      </c>
      <c r="D67" s="9" t="s">
        <v>0</v>
      </c>
      <c r="E67" s="9" t="str">
        <f>C24</f>
        <v>Bank/Income Fund</v>
      </c>
      <c r="F67" s="9" t="s">
        <v>16</v>
      </c>
      <c r="G67" s="9" t="s">
        <v>19</v>
      </c>
    </row>
    <row r="68" spans="3:7" x14ac:dyDescent="0.2">
      <c r="C68" s="9" t="s">
        <v>10</v>
      </c>
      <c r="D68" s="13">
        <f>HLOOKUP($D$8,C10:R22,11)</f>
        <v>180000</v>
      </c>
      <c r="E68" s="13">
        <f>HLOOKUP($D$8,C24:R36,11)</f>
        <v>180000</v>
      </c>
      <c r="F68" s="13">
        <f>HLOOKUP($D$8,C38:R50,11)</f>
        <v>180000</v>
      </c>
      <c r="G68" s="13">
        <f>HLOOKUP($D$8,C52:R64,11)</f>
        <v>180000</v>
      </c>
    </row>
    <row r="69" spans="3:7" x14ac:dyDescent="0.2">
      <c r="C69" s="9" t="s">
        <v>9</v>
      </c>
      <c r="D69" s="13">
        <f>HLOOKUP($D$8,C10:R22,12)</f>
        <v>220468.48128087452</v>
      </c>
      <c r="E69" s="13">
        <f>HLOOKUP($D$8,C24:R36,12)</f>
        <v>212273.03731762728</v>
      </c>
      <c r="F69" s="13">
        <f>HLOOKUP($D$8,C38:R50,12)</f>
        <v>206333.90466289825</v>
      </c>
      <c r="G69" s="13">
        <f>HLOOKUP($D$8,C52:R64,12)</f>
        <v>234470.34620783891</v>
      </c>
    </row>
    <row r="70" spans="3:7" x14ac:dyDescent="0.2">
      <c r="C70" s="9" t="s">
        <v>14</v>
      </c>
      <c r="D70" s="13">
        <f>HLOOKUP($D$8,C10:R22,13)</f>
        <v>14001.864926964401</v>
      </c>
      <c r="E70" s="13">
        <f>HLOOKUP($D$8,C24:R36,13)</f>
        <v>17763.501730987111</v>
      </c>
      <c r="F70" s="13">
        <f>HLOOKUP($D$8,C38:R50,13)</f>
        <v>28136.44154494067</v>
      </c>
      <c r="G70" s="13">
        <f>HLOOKUP($D$8,C52:R64,13)</f>
        <v>0</v>
      </c>
    </row>
    <row r="72" spans="3:7" x14ac:dyDescent="0.2">
      <c r="D72" s="9" t="s">
        <v>0</v>
      </c>
      <c r="E72" s="9" t="str">
        <f>E67</f>
        <v>Bank/Income Fund</v>
      </c>
      <c r="F72" s="9" t="str">
        <f>F67</f>
        <v>Endowment</v>
      </c>
      <c r="G72" s="9" t="str">
        <f>G67</f>
        <v>Tax Free</v>
      </c>
    </row>
    <row r="73" spans="3:7" x14ac:dyDescent="0.2">
      <c r="C73" s="9" t="s">
        <v>20</v>
      </c>
      <c r="D73" s="10">
        <f>D69+D68</f>
        <v>400468.48128087452</v>
      </c>
      <c r="E73" s="10">
        <f t="shared" ref="E73:G73" si="64">E69+E68</f>
        <v>392273.03731762728</v>
      </c>
      <c r="F73" s="10">
        <f t="shared" si="64"/>
        <v>386333.90466289828</v>
      </c>
      <c r="G73" s="10">
        <f t="shared" si="64"/>
        <v>414470.34620783891</v>
      </c>
    </row>
  </sheetData>
  <sheetProtection algorithmName="SHA-512" hashValue="kFJ6ZBq44VG2KuuBvBrUMFhW+0+AjMTc0L6/G8A47G35T5VjWA0Ngmplgs2Zh8OfVZcur6ShmEw2LoAVgF+Hpw==" saltValue="27ekavWzDq5HlJcH2eYfSg==" spinCount="100000" sheet="1" objects="1" scenarios="1"/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F1CD-6651-AD4C-9216-37FC5B3C7424}">
  <dimension ref="C2:S60"/>
  <sheetViews>
    <sheetView zoomScale="65" workbookViewId="0">
      <selection sqref="A1:XFD1048576"/>
    </sheetView>
  </sheetViews>
  <sheetFormatPr baseColWidth="10" defaultRowHeight="16" x14ac:dyDescent="0.2"/>
  <cols>
    <col min="1" max="2" width="10.83203125" style="9"/>
    <col min="3" max="3" width="17.6640625" style="9" customWidth="1"/>
    <col min="4" max="18" width="13.33203125" style="9" customWidth="1"/>
    <col min="19" max="16384" width="10.83203125" style="9"/>
  </cols>
  <sheetData>
    <row r="2" spans="3:18" x14ac:dyDescent="0.2">
      <c r="C2" s="9" t="s">
        <v>5</v>
      </c>
    </row>
    <row r="3" spans="3:18" x14ac:dyDescent="0.2">
      <c r="C3" s="9" t="s">
        <v>6</v>
      </c>
      <c r="D3" s="9">
        <f>'Investment Comparison '!$H$5</f>
        <v>10000</v>
      </c>
      <c r="G3" s="11">
        <v>0.18</v>
      </c>
      <c r="H3" s="11">
        <v>0.26</v>
      </c>
      <c r="I3" s="11">
        <v>0.31</v>
      </c>
      <c r="J3" s="11">
        <v>0.36</v>
      </c>
      <c r="K3" s="11">
        <v>0.39</v>
      </c>
      <c r="L3" s="11">
        <v>0.41</v>
      </c>
      <c r="M3" s="11">
        <v>0.45</v>
      </c>
    </row>
    <row r="4" spans="3:18" x14ac:dyDescent="0.2">
      <c r="C4" s="9" t="s">
        <v>7</v>
      </c>
      <c r="D4" s="9">
        <f>'Investment Comparison '!$H$6</f>
        <v>2000</v>
      </c>
      <c r="G4" s="11">
        <v>0</v>
      </c>
      <c r="H4" s="11">
        <v>0.05</v>
      </c>
      <c r="I4" s="11">
        <v>0.1</v>
      </c>
    </row>
    <row r="5" spans="3:18" x14ac:dyDescent="0.2">
      <c r="C5" s="9" t="s">
        <v>8</v>
      </c>
      <c r="D5" s="11">
        <f>'Investment Comparison '!$H$7</f>
        <v>0.1</v>
      </c>
      <c r="G5" s="11">
        <v>0.06</v>
      </c>
      <c r="H5" s="11">
        <v>7.0000000000000007E-2</v>
      </c>
      <c r="I5" s="11">
        <v>0.08</v>
      </c>
      <c r="J5" s="11">
        <v>0.09</v>
      </c>
      <c r="K5" s="11">
        <v>0.1</v>
      </c>
    </row>
    <row r="6" spans="3:18" x14ac:dyDescent="0.2">
      <c r="C6" s="9" t="s">
        <v>3</v>
      </c>
      <c r="D6" s="11">
        <f>'Investment Comparison '!$H$8</f>
        <v>0.1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</row>
    <row r="7" spans="3:18" x14ac:dyDescent="0.2">
      <c r="C7" s="9" t="s">
        <v>13</v>
      </c>
      <c r="D7" s="11">
        <f>'Investment Comparison '!$H$9</f>
        <v>0.18</v>
      </c>
      <c r="G7" s="11"/>
    </row>
    <row r="8" spans="3:18" x14ac:dyDescent="0.2">
      <c r="C8" s="9" t="s">
        <v>17</v>
      </c>
      <c r="D8" s="15">
        <f>'Investment Comparison '!$H$10</f>
        <v>15</v>
      </c>
      <c r="G8" s="11"/>
      <c r="H8" s="11"/>
      <c r="I8" s="11"/>
    </row>
    <row r="10" spans="3:18" x14ac:dyDescent="0.2">
      <c r="C10" s="9" t="s">
        <v>0</v>
      </c>
      <c r="D10" s="9">
        <v>1</v>
      </c>
      <c r="E10" s="9">
        <v>2</v>
      </c>
      <c r="F10" s="9">
        <v>3</v>
      </c>
      <c r="G10" s="9">
        <v>4</v>
      </c>
      <c r="H10" s="9">
        <v>5</v>
      </c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9">
        <v>11</v>
      </c>
      <c r="O10" s="9">
        <v>12</v>
      </c>
      <c r="P10" s="9">
        <v>13</v>
      </c>
      <c r="Q10" s="9">
        <v>14</v>
      </c>
      <c r="R10" s="9">
        <v>15</v>
      </c>
    </row>
    <row r="11" spans="3:18" s="10" customFormat="1" x14ac:dyDescent="0.2">
      <c r="C11" s="10" t="s">
        <v>1</v>
      </c>
      <c r="D11" s="10">
        <f>$D$3</f>
        <v>10000</v>
      </c>
      <c r="E11" s="10">
        <f>D14</f>
        <v>36178.266860324205</v>
      </c>
      <c r="F11" s="10">
        <f t="shared" ref="F11:R11" si="0">E14</f>
        <v>67610.853962480935</v>
      </c>
      <c r="G11" s="10">
        <f t="shared" si="0"/>
        <v>105099.26865817048</v>
      </c>
      <c r="H11" s="10">
        <f t="shared" si="0"/>
        <v>149554.07772865234</v>
      </c>
      <c r="I11" s="10">
        <f t="shared" si="0"/>
        <v>202008.84044576628</v>
      </c>
      <c r="J11" s="10">
        <f t="shared" si="0"/>
        <v>263635.75191787386</v>
      </c>
      <c r="K11" s="10">
        <f t="shared" si="0"/>
        <v>335763.20094103628</v>
      </c>
      <c r="L11" s="10">
        <f t="shared" si="0"/>
        <v>419895.47047339473</v>
      </c>
      <c r="M11" s="10">
        <f t="shared" si="0"/>
        <v>517734.83550207573</v>
      </c>
      <c r="N11" s="10">
        <f t="shared" si="0"/>
        <v>631206.3427904892</v>
      </c>
      <c r="O11" s="10">
        <f t="shared" si="0"/>
        <v>762485.59012843762</v>
      </c>
      <c r="P11" s="10">
        <f t="shared" si="0"/>
        <v>914029.85964612255</v>
      </c>
      <c r="Q11" s="10">
        <f t="shared" si="0"/>
        <v>1088613.0009277097</v>
      </c>
      <c r="R11" s="10">
        <f t="shared" si="0"/>
        <v>1289364.5055509398</v>
      </c>
    </row>
    <row r="12" spans="3:18" s="10" customFormat="1" x14ac:dyDescent="0.2">
      <c r="C12" s="10" t="s">
        <v>2</v>
      </c>
      <c r="D12" s="10">
        <f>$D$4</f>
        <v>2000</v>
      </c>
      <c r="E12" s="10">
        <f>D12+(D12*$D$5)</f>
        <v>2200</v>
      </c>
      <c r="F12" s="10">
        <f t="shared" ref="F12:R12" si="1">E12+(E12*$D$5)</f>
        <v>2420</v>
      </c>
      <c r="G12" s="10">
        <f t="shared" si="1"/>
        <v>2662</v>
      </c>
      <c r="H12" s="10">
        <f t="shared" si="1"/>
        <v>2928.2</v>
      </c>
      <c r="I12" s="10">
        <f t="shared" si="1"/>
        <v>3221.02</v>
      </c>
      <c r="J12" s="10">
        <f t="shared" si="1"/>
        <v>3543.1219999999998</v>
      </c>
      <c r="K12" s="10">
        <f t="shared" si="1"/>
        <v>3897.4341999999997</v>
      </c>
      <c r="L12" s="10">
        <f t="shared" si="1"/>
        <v>4287.1776199999995</v>
      </c>
      <c r="M12" s="10">
        <f t="shared" si="1"/>
        <v>4715.8953819999997</v>
      </c>
      <c r="N12" s="10">
        <f t="shared" si="1"/>
        <v>5187.4849201999996</v>
      </c>
      <c r="O12" s="10">
        <f t="shared" si="1"/>
        <v>5706.2334122199991</v>
      </c>
      <c r="P12" s="10">
        <f t="shared" si="1"/>
        <v>6276.856753441999</v>
      </c>
      <c r="Q12" s="10">
        <f t="shared" si="1"/>
        <v>6904.5424287861988</v>
      </c>
      <c r="R12" s="10">
        <f t="shared" si="1"/>
        <v>7594.9966716648187</v>
      </c>
    </row>
    <row r="13" spans="3:18" x14ac:dyDescent="0.2">
      <c r="C13" s="9" t="s">
        <v>3</v>
      </c>
      <c r="D13" s="11">
        <f>$D$6</f>
        <v>0.1</v>
      </c>
      <c r="E13" s="11">
        <f>D13</f>
        <v>0.1</v>
      </c>
      <c r="F13" s="11">
        <f t="shared" ref="F13:R13" si="2">E13</f>
        <v>0.1</v>
      </c>
      <c r="G13" s="11">
        <f t="shared" si="2"/>
        <v>0.1</v>
      </c>
      <c r="H13" s="11">
        <f t="shared" si="2"/>
        <v>0.1</v>
      </c>
      <c r="I13" s="11">
        <f t="shared" si="2"/>
        <v>0.1</v>
      </c>
      <c r="J13" s="11">
        <f t="shared" si="2"/>
        <v>0.1</v>
      </c>
      <c r="K13" s="11">
        <f t="shared" si="2"/>
        <v>0.1</v>
      </c>
      <c r="L13" s="11">
        <f t="shared" si="2"/>
        <v>0.1</v>
      </c>
      <c r="M13" s="11">
        <f t="shared" si="2"/>
        <v>0.1</v>
      </c>
      <c r="N13" s="11">
        <f t="shared" si="2"/>
        <v>0.1</v>
      </c>
      <c r="O13" s="11">
        <f t="shared" si="2"/>
        <v>0.1</v>
      </c>
      <c r="P13" s="11">
        <f t="shared" si="2"/>
        <v>0.1</v>
      </c>
      <c r="Q13" s="11">
        <f t="shared" si="2"/>
        <v>0.1</v>
      </c>
      <c r="R13" s="11">
        <f t="shared" si="2"/>
        <v>0.1</v>
      </c>
    </row>
    <row r="14" spans="3:18" s="12" customFormat="1" x14ac:dyDescent="0.2">
      <c r="C14" s="12" t="s">
        <v>4</v>
      </c>
      <c r="D14" s="10">
        <f>FV(D13/12,12,-D12,-D11)</f>
        <v>36178.266860324205</v>
      </c>
      <c r="E14" s="10">
        <f>FV(E13/12,12,-E12,-E11)</f>
        <v>67610.853962480935</v>
      </c>
      <c r="F14" s="10">
        <f t="shared" ref="F14:R14" si="3">FV(F13/12,12,-F12,-F11)</f>
        <v>105099.26865817048</v>
      </c>
      <c r="G14" s="10">
        <f t="shared" si="3"/>
        <v>149554.07772865234</v>
      </c>
      <c r="H14" s="10">
        <f t="shared" si="3"/>
        <v>202008.84044576628</v>
      </c>
      <c r="I14" s="10">
        <f t="shared" si="3"/>
        <v>263635.75191787386</v>
      </c>
      <c r="J14" s="10">
        <f t="shared" si="3"/>
        <v>335763.20094103628</v>
      </c>
      <c r="K14" s="10">
        <f t="shared" si="3"/>
        <v>419895.47047339473</v>
      </c>
      <c r="L14" s="10">
        <f t="shared" si="3"/>
        <v>517734.83550207573</v>
      </c>
      <c r="M14" s="10">
        <f t="shared" si="3"/>
        <v>631206.3427904892</v>
      </c>
      <c r="N14" s="10">
        <f t="shared" si="3"/>
        <v>762485.59012843762</v>
      </c>
      <c r="O14" s="10">
        <f t="shared" si="3"/>
        <v>914029.85964612255</v>
      </c>
      <c r="P14" s="10">
        <f t="shared" si="3"/>
        <v>1088613.0009277097</v>
      </c>
      <c r="Q14" s="10">
        <f t="shared" si="3"/>
        <v>1289364.5055509398</v>
      </c>
      <c r="R14" s="10">
        <f t="shared" si="3"/>
        <v>1519813.2658206853</v>
      </c>
    </row>
    <row r="16" spans="3:18" x14ac:dyDescent="0.2">
      <c r="C16" s="9" t="s">
        <v>10</v>
      </c>
      <c r="D16" s="10">
        <f>D11+(D12*12)</f>
        <v>34000</v>
      </c>
      <c r="E16" s="10">
        <f>D16+(E12*12)</f>
        <v>60400</v>
      </c>
      <c r="F16" s="10">
        <f>E16+(F12*12)</f>
        <v>89440</v>
      </c>
      <c r="G16" s="10">
        <f t="shared" ref="G16:R16" si="4">F16+(G12*12)</f>
        <v>121384</v>
      </c>
      <c r="H16" s="10">
        <f t="shared" si="4"/>
        <v>156522.4</v>
      </c>
      <c r="I16" s="10">
        <f t="shared" si="4"/>
        <v>195174.63999999998</v>
      </c>
      <c r="J16" s="10">
        <f t="shared" si="4"/>
        <v>237692.10399999999</v>
      </c>
      <c r="K16" s="10">
        <f t="shared" si="4"/>
        <v>284461.31439999997</v>
      </c>
      <c r="L16" s="10">
        <f t="shared" si="4"/>
        <v>335907.44583999994</v>
      </c>
      <c r="M16" s="10">
        <f t="shared" si="4"/>
        <v>392498.19042399991</v>
      </c>
      <c r="N16" s="10">
        <f t="shared" si="4"/>
        <v>454748.0094663999</v>
      </c>
      <c r="O16" s="10">
        <f t="shared" si="4"/>
        <v>523222.81041303987</v>
      </c>
      <c r="P16" s="10">
        <f t="shared" si="4"/>
        <v>598545.09145434387</v>
      </c>
      <c r="Q16" s="10">
        <f t="shared" si="4"/>
        <v>681399.60059977823</v>
      </c>
      <c r="R16" s="10">
        <f t="shared" si="4"/>
        <v>772539.56065975607</v>
      </c>
    </row>
    <row r="17" spans="3:19" x14ac:dyDescent="0.2">
      <c r="C17" s="9" t="s">
        <v>9</v>
      </c>
      <c r="D17" s="10">
        <f>D14-D16</f>
        <v>2178.2668603242055</v>
      </c>
      <c r="E17" s="10">
        <f>E14-E16</f>
        <v>7210.8539624809346</v>
      </c>
      <c r="F17" s="10">
        <f>F14-F16</f>
        <v>15659.268658170477</v>
      </c>
      <c r="G17" s="10">
        <f t="shared" ref="G17:R17" si="5">G14-G16</f>
        <v>28170.077728652337</v>
      </c>
      <c r="H17" s="10">
        <f t="shared" si="5"/>
        <v>45486.440445766289</v>
      </c>
      <c r="I17" s="10">
        <f t="shared" si="5"/>
        <v>68461.111917873874</v>
      </c>
      <c r="J17" s="10">
        <f t="shared" si="5"/>
        <v>98071.096941036289</v>
      </c>
      <c r="K17" s="10">
        <f t="shared" si="5"/>
        <v>135434.15607339476</v>
      </c>
      <c r="L17" s="10">
        <f t="shared" si="5"/>
        <v>181827.38966207579</v>
      </c>
      <c r="M17" s="10">
        <f t="shared" si="5"/>
        <v>238708.15236648929</v>
      </c>
      <c r="N17" s="10">
        <f t="shared" si="5"/>
        <v>307737.58066203771</v>
      </c>
      <c r="O17" s="10">
        <f t="shared" si="5"/>
        <v>390807.04923308268</v>
      </c>
      <c r="P17" s="10">
        <f t="shared" si="5"/>
        <v>490067.90947336587</v>
      </c>
      <c r="Q17" s="10">
        <f t="shared" si="5"/>
        <v>607964.90495116159</v>
      </c>
      <c r="R17" s="10">
        <f t="shared" si="5"/>
        <v>747273.70516092924</v>
      </c>
    </row>
    <row r="18" spans="3:19" x14ac:dyDescent="0.2">
      <c r="C18" s="9" t="s">
        <v>11</v>
      </c>
      <c r="D18" s="10">
        <f>IF(D17&gt;40000,((D17-40000)*40%),0)*$D$7</f>
        <v>0</v>
      </c>
      <c r="E18" s="10">
        <f>IF(E17&gt;40000,((E17-40000)*40%),0)*$D$7</f>
        <v>0</v>
      </c>
      <c r="F18" s="10">
        <f t="shared" ref="F18:L18" si="6">IF(F17&gt;40000,((F17-40000)*40%),0)*$D$7</f>
        <v>0</v>
      </c>
      <c r="G18" s="10">
        <f t="shared" si="6"/>
        <v>0</v>
      </c>
      <c r="H18" s="10">
        <f t="shared" si="6"/>
        <v>395.02371209517287</v>
      </c>
      <c r="I18" s="10">
        <f t="shared" si="6"/>
        <v>2049.2000580869189</v>
      </c>
      <c r="J18" s="10">
        <f t="shared" si="6"/>
        <v>4181.1189797546131</v>
      </c>
      <c r="K18" s="10">
        <f t="shared" si="6"/>
        <v>6871.2592372844219</v>
      </c>
      <c r="L18" s="10">
        <f t="shared" si="6"/>
        <v>10211.572055669458</v>
      </c>
      <c r="M18" s="10">
        <f>IF(M17&gt;40000,((M17-40000)*40%),0)*$D$7</f>
        <v>14306.98697038723</v>
      </c>
      <c r="N18" s="10">
        <f>IF(N17&gt;40000,((N17-40000)*40%),0)*$D$7</f>
        <v>19277.105807666714</v>
      </c>
      <c r="O18" s="10">
        <f t="shared" ref="O18" si="7">IF(O17&gt;40000,((O17-40000)*40%),0)*$D$7</f>
        <v>25258.107544781957</v>
      </c>
      <c r="P18" s="10">
        <f t="shared" ref="P18" si="8">IF(P17&gt;40000,((P17-40000)*40%),0)*$D$7</f>
        <v>32404.889482082341</v>
      </c>
      <c r="Q18" s="10">
        <f t="shared" ref="Q18" si="9">IF(Q17&gt;40000,((Q17-40000)*40%),0)*$D$7</f>
        <v>40893.473156483633</v>
      </c>
      <c r="R18" s="10">
        <f t="shared" ref="R18" si="10">IF(R17&gt;40000,((R17-40000)*40%),0)*$D$7</f>
        <v>50923.706771586905</v>
      </c>
    </row>
    <row r="19" spans="3:19" x14ac:dyDescent="0.2"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3:19" x14ac:dyDescent="0.2">
      <c r="C20" s="9" t="s">
        <v>10</v>
      </c>
      <c r="D20" s="10">
        <f>D16</f>
        <v>34000</v>
      </c>
      <c r="E20" s="10">
        <f t="shared" ref="E20:R20" si="11">E16</f>
        <v>60400</v>
      </c>
      <c r="F20" s="10">
        <f t="shared" si="11"/>
        <v>89440</v>
      </c>
      <c r="G20" s="10">
        <f t="shared" si="11"/>
        <v>121384</v>
      </c>
      <c r="H20" s="10">
        <f t="shared" si="11"/>
        <v>156522.4</v>
      </c>
      <c r="I20" s="10">
        <f t="shared" si="11"/>
        <v>195174.63999999998</v>
      </c>
      <c r="J20" s="10">
        <f t="shared" si="11"/>
        <v>237692.10399999999</v>
      </c>
      <c r="K20" s="10">
        <f t="shared" si="11"/>
        <v>284461.31439999997</v>
      </c>
      <c r="L20" s="10">
        <f t="shared" si="11"/>
        <v>335907.44583999994</v>
      </c>
      <c r="M20" s="10">
        <f t="shared" si="11"/>
        <v>392498.19042399991</v>
      </c>
      <c r="N20" s="10">
        <f t="shared" si="11"/>
        <v>454748.0094663999</v>
      </c>
      <c r="O20" s="10">
        <f t="shared" si="11"/>
        <v>523222.81041303987</v>
      </c>
      <c r="P20" s="10">
        <f t="shared" si="11"/>
        <v>598545.09145434387</v>
      </c>
      <c r="Q20" s="10">
        <f t="shared" si="11"/>
        <v>681399.60059977823</v>
      </c>
      <c r="R20" s="10">
        <f t="shared" si="11"/>
        <v>772539.56065975607</v>
      </c>
    </row>
    <row r="21" spans="3:19" x14ac:dyDescent="0.2">
      <c r="C21" s="9" t="s">
        <v>9</v>
      </c>
      <c r="D21" s="10">
        <f>D17-D18</f>
        <v>2178.2668603242055</v>
      </c>
      <c r="E21" s="10">
        <f t="shared" ref="E21:R21" si="12">E17-E18</f>
        <v>7210.8539624809346</v>
      </c>
      <c r="F21" s="10">
        <f t="shared" si="12"/>
        <v>15659.268658170477</v>
      </c>
      <c r="G21" s="10">
        <f t="shared" si="12"/>
        <v>28170.077728652337</v>
      </c>
      <c r="H21" s="10">
        <f t="shared" si="12"/>
        <v>45091.416733671118</v>
      </c>
      <c r="I21" s="10">
        <f t="shared" si="12"/>
        <v>66411.911859786953</v>
      </c>
      <c r="J21" s="10">
        <f t="shared" si="12"/>
        <v>93889.977961281678</v>
      </c>
      <c r="K21" s="10">
        <f t="shared" si="12"/>
        <v>128562.89683611033</v>
      </c>
      <c r="L21" s="10">
        <f t="shared" si="12"/>
        <v>171615.81760640634</v>
      </c>
      <c r="M21" s="10">
        <f t="shared" si="12"/>
        <v>224401.16539610206</v>
      </c>
      <c r="N21" s="10">
        <f t="shared" si="12"/>
        <v>288460.47485437099</v>
      </c>
      <c r="O21" s="10">
        <f t="shared" si="12"/>
        <v>365548.94168830075</v>
      </c>
      <c r="P21" s="10">
        <f t="shared" si="12"/>
        <v>457663.01999128354</v>
      </c>
      <c r="Q21" s="10">
        <f t="shared" si="12"/>
        <v>567071.43179467798</v>
      </c>
      <c r="R21" s="10">
        <f t="shared" si="12"/>
        <v>696349.99838934233</v>
      </c>
    </row>
    <row r="22" spans="3:19" x14ac:dyDescent="0.2">
      <c r="C22" s="9" t="s">
        <v>14</v>
      </c>
      <c r="D22" s="10">
        <f>D18</f>
        <v>0</v>
      </c>
      <c r="E22" s="10">
        <f t="shared" ref="E22:R22" si="13">E18</f>
        <v>0</v>
      </c>
      <c r="F22" s="10">
        <f t="shared" si="13"/>
        <v>0</v>
      </c>
      <c r="G22" s="10">
        <f t="shared" si="13"/>
        <v>0</v>
      </c>
      <c r="H22" s="10">
        <f t="shared" si="13"/>
        <v>395.02371209517287</v>
      </c>
      <c r="I22" s="10">
        <f t="shared" si="13"/>
        <v>2049.2000580869189</v>
      </c>
      <c r="J22" s="10">
        <f t="shared" si="13"/>
        <v>4181.1189797546131</v>
      </c>
      <c r="K22" s="10">
        <f t="shared" si="13"/>
        <v>6871.2592372844219</v>
      </c>
      <c r="L22" s="10">
        <f t="shared" si="13"/>
        <v>10211.572055669458</v>
      </c>
      <c r="M22" s="10">
        <f t="shared" si="13"/>
        <v>14306.98697038723</v>
      </c>
      <c r="N22" s="10">
        <f t="shared" si="13"/>
        <v>19277.105807666714</v>
      </c>
      <c r="O22" s="10">
        <f t="shared" si="13"/>
        <v>25258.107544781957</v>
      </c>
      <c r="P22" s="10">
        <f t="shared" si="13"/>
        <v>32404.889482082341</v>
      </c>
      <c r="Q22" s="10">
        <f t="shared" si="13"/>
        <v>40893.473156483633</v>
      </c>
      <c r="R22" s="10">
        <f t="shared" si="13"/>
        <v>50923.706771586905</v>
      </c>
    </row>
    <row r="24" spans="3:19" x14ac:dyDescent="0.2">
      <c r="C24" s="9" t="s">
        <v>12</v>
      </c>
      <c r="D24" s="9">
        <v>1</v>
      </c>
      <c r="E24" s="9">
        <v>2</v>
      </c>
      <c r="F24" s="9">
        <v>3</v>
      </c>
      <c r="G24" s="9">
        <v>4</v>
      </c>
      <c r="H24" s="9">
        <v>5</v>
      </c>
      <c r="I24" s="9">
        <v>6</v>
      </c>
      <c r="J24" s="9">
        <v>7</v>
      </c>
      <c r="K24" s="9">
        <v>8</v>
      </c>
      <c r="L24" s="9">
        <v>9</v>
      </c>
      <c r="M24" s="9">
        <v>10</v>
      </c>
      <c r="N24" s="9">
        <v>11</v>
      </c>
      <c r="O24" s="9">
        <v>12</v>
      </c>
      <c r="P24" s="9">
        <v>13</v>
      </c>
      <c r="Q24" s="9">
        <v>14</v>
      </c>
      <c r="R24" s="9">
        <v>15</v>
      </c>
    </row>
    <row r="25" spans="3:19" x14ac:dyDescent="0.2">
      <c r="C25" s="10" t="s">
        <v>1</v>
      </c>
      <c r="D25" s="10">
        <f>$D$3</f>
        <v>10000</v>
      </c>
      <c r="E25" s="10">
        <f>D28-D32</f>
        <v>36178.266860324205</v>
      </c>
      <c r="F25" s="10">
        <f>E28-E32</f>
        <v>66236.988284092717</v>
      </c>
      <c r="G25" s="10">
        <f t="shared" ref="G25:S25" si="14">F28-F32</f>
        <v>101143.52174922034</v>
      </c>
      <c r="H25" s="10">
        <f t="shared" si="14"/>
        <v>141540.80610487223</v>
      </c>
      <c r="I25" s="10">
        <f t="shared" si="14"/>
        <v>188149.6542462933</v>
      </c>
      <c r="J25" s="10">
        <f t="shared" si="14"/>
        <v>241777.70657608824</v>
      </c>
      <c r="K25" s="10">
        <f t="shared" si="14"/>
        <v>303329.37993475382</v>
      </c>
      <c r="L25" s="10">
        <f t="shared" si="14"/>
        <v>373816.9201444317</v>
      </c>
      <c r="M25" s="10">
        <f t="shared" si="14"/>
        <v>454372.67786243116</v>
      </c>
      <c r="N25" s="10">
        <f t="shared" si="14"/>
        <v>546262.74021229043</v>
      </c>
      <c r="O25" s="10">
        <f t="shared" si="14"/>
        <v>650902.06477731653</v>
      </c>
      <c r="P25" s="10">
        <f t="shared" si="14"/>
        <v>769871.27814516588</v>
      </c>
      <c r="Q25" s="10">
        <f t="shared" si="14"/>
        <v>904935.31843716744</v>
      </c>
      <c r="R25" s="10">
        <f t="shared" si="14"/>
        <v>1058064.1203138595</v>
      </c>
      <c r="S25" s="10">
        <f t="shared" si="14"/>
        <v>1231455.5620074575</v>
      </c>
    </row>
    <row r="26" spans="3:19" x14ac:dyDescent="0.2">
      <c r="C26" s="10" t="s">
        <v>2</v>
      </c>
      <c r="D26" s="10">
        <f>$D$4</f>
        <v>2000</v>
      </c>
      <c r="E26" s="10">
        <f>D26+(D26*$D$5)</f>
        <v>2200</v>
      </c>
      <c r="F26" s="10">
        <f t="shared" ref="F26:R26" si="15">E26+(E26*$D$5)</f>
        <v>2420</v>
      </c>
      <c r="G26" s="10">
        <f t="shared" si="15"/>
        <v>2662</v>
      </c>
      <c r="H26" s="10">
        <f t="shared" si="15"/>
        <v>2928.2</v>
      </c>
      <c r="I26" s="10">
        <f t="shared" si="15"/>
        <v>3221.02</v>
      </c>
      <c r="J26" s="10">
        <f t="shared" si="15"/>
        <v>3543.1219999999998</v>
      </c>
      <c r="K26" s="10">
        <f t="shared" si="15"/>
        <v>3897.4341999999997</v>
      </c>
      <c r="L26" s="10">
        <f t="shared" si="15"/>
        <v>4287.1776199999995</v>
      </c>
      <c r="M26" s="10">
        <f t="shared" si="15"/>
        <v>4715.8953819999997</v>
      </c>
      <c r="N26" s="10">
        <f t="shared" si="15"/>
        <v>5187.4849201999996</v>
      </c>
      <c r="O26" s="10">
        <f t="shared" si="15"/>
        <v>5706.2334122199991</v>
      </c>
      <c r="P26" s="10">
        <f t="shared" si="15"/>
        <v>6276.856753441999</v>
      </c>
      <c r="Q26" s="10">
        <f t="shared" si="15"/>
        <v>6904.5424287861988</v>
      </c>
      <c r="R26" s="10">
        <f t="shared" si="15"/>
        <v>7594.9966716648187</v>
      </c>
    </row>
    <row r="27" spans="3:19" x14ac:dyDescent="0.2">
      <c r="C27" s="9" t="s">
        <v>3</v>
      </c>
      <c r="D27" s="11">
        <f>$D$6</f>
        <v>0.1</v>
      </c>
      <c r="E27" s="11">
        <f>D27</f>
        <v>0.1</v>
      </c>
      <c r="F27" s="11">
        <f t="shared" ref="F27:R27" si="16">E27</f>
        <v>0.1</v>
      </c>
      <c r="G27" s="11">
        <f t="shared" si="16"/>
        <v>0.1</v>
      </c>
      <c r="H27" s="11">
        <f t="shared" si="16"/>
        <v>0.1</v>
      </c>
      <c r="I27" s="11">
        <f t="shared" si="16"/>
        <v>0.1</v>
      </c>
      <c r="J27" s="11">
        <f t="shared" si="16"/>
        <v>0.1</v>
      </c>
      <c r="K27" s="11">
        <f t="shared" si="16"/>
        <v>0.1</v>
      </c>
      <c r="L27" s="11">
        <f t="shared" si="16"/>
        <v>0.1</v>
      </c>
      <c r="M27" s="11">
        <f t="shared" si="16"/>
        <v>0.1</v>
      </c>
      <c r="N27" s="11">
        <f t="shared" si="16"/>
        <v>0.1</v>
      </c>
      <c r="O27" s="11">
        <f t="shared" si="16"/>
        <v>0.1</v>
      </c>
      <c r="P27" s="11">
        <f t="shared" si="16"/>
        <v>0.1</v>
      </c>
      <c r="Q27" s="11">
        <f t="shared" si="16"/>
        <v>0.1</v>
      </c>
      <c r="R27" s="11">
        <f t="shared" si="16"/>
        <v>0.1</v>
      </c>
    </row>
    <row r="28" spans="3:19" x14ac:dyDescent="0.2">
      <c r="C28" s="12" t="s">
        <v>4</v>
      </c>
      <c r="D28" s="10">
        <f>FV(D27/12,12,-D26,-D25)</f>
        <v>36178.266860324205</v>
      </c>
      <c r="E28" s="10">
        <f>FV(E27/12,12,-E26,-E25)</f>
        <v>67610.853962480935</v>
      </c>
      <c r="F28" s="10">
        <f t="shared" ref="F28" si="17">FV(F27/12,12,-F26,-F25)</f>
        <v>103581.54129034591</v>
      </c>
      <c r="G28" s="10">
        <f t="shared" ref="G28" si="18">FV(G27/12,12,-G26,-G25)</f>
        <v>145184.1124268446</v>
      </c>
      <c r="H28" s="10">
        <f t="shared" ref="H28" si="19">FV(H27/12,12,-H26,-H25)</f>
        <v>193156.47457001987</v>
      </c>
      <c r="I28" s="10">
        <f t="shared" ref="I28" si="20">FV(I27/12,12,-I26,-I25)</f>
        <v>248325.32781921397</v>
      </c>
      <c r="J28" s="10">
        <f t="shared" ref="J28" si="21">FV(J27/12,12,-J26,-J25)</f>
        <v>311616.33262324135</v>
      </c>
      <c r="K28" s="10">
        <f t="shared" ref="K28" si="22">FV(K27/12,12,-K26,-K25)</f>
        <v>384065.40458070242</v>
      </c>
      <c r="L28" s="10">
        <f t="shared" ref="L28" si="23">FV(L27/12,12,-L26,-L25)</f>
        <v>466831.25882491883</v>
      </c>
      <c r="M28" s="10">
        <f t="shared" ref="M28" si="24">FV(M27/12,12,-M26,-M25)</f>
        <v>561209.33926469856</v>
      </c>
      <c r="N28" s="10">
        <f t="shared" ref="N28" si="25">FV(N27/12,12,-N26,-N25)</f>
        <v>668647.28236476122</v>
      </c>
      <c r="O28" s="10">
        <f t="shared" ref="O28" si="26">FV(O27/12,12,-O26,-O25)</f>
        <v>790762.08107957186</v>
      </c>
      <c r="P28" s="10">
        <f t="shared" ref="P28" si="27">FV(P27/12,12,-P26,-P25)</f>
        <v>929359.1321598019</v>
      </c>
      <c r="Q28" s="10">
        <f t="shared" ref="Q28" si="28">FV(Q27/12,12,-Q26,-Q25)</f>
        <v>1086453.3695063042</v>
      </c>
      <c r="R28" s="10">
        <f t="shared" ref="R28" si="29">FV(R27/12,12,-R26,-R25)</f>
        <v>1264292.7077450766</v>
      </c>
    </row>
    <row r="30" spans="3:19" x14ac:dyDescent="0.2">
      <c r="C30" s="9" t="s">
        <v>10</v>
      </c>
      <c r="D30" s="10">
        <f>D25+(D26*12)</f>
        <v>34000</v>
      </c>
      <c r="E30" s="10">
        <f>D30+(E26*12)</f>
        <v>60400</v>
      </c>
      <c r="F30" s="10">
        <f>E30+(F26*12)</f>
        <v>89440</v>
      </c>
      <c r="G30" s="10">
        <f t="shared" ref="G30:R30" si="30">F30+(G26*12)</f>
        <v>121384</v>
      </c>
      <c r="H30" s="10">
        <f t="shared" si="30"/>
        <v>156522.4</v>
      </c>
      <c r="I30" s="10">
        <f t="shared" si="30"/>
        <v>195174.63999999998</v>
      </c>
      <c r="J30" s="10">
        <f t="shared" si="30"/>
        <v>237692.10399999999</v>
      </c>
      <c r="K30" s="10">
        <f t="shared" si="30"/>
        <v>284461.31439999997</v>
      </c>
      <c r="L30" s="10">
        <f t="shared" si="30"/>
        <v>335907.44583999994</v>
      </c>
      <c r="M30" s="10">
        <f t="shared" si="30"/>
        <v>392498.19042399991</v>
      </c>
      <c r="N30" s="10">
        <f t="shared" si="30"/>
        <v>454748.0094663999</v>
      </c>
      <c r="O30" s="10">
        <f t="shared" si="30"/>
        <v>523222.81041303987</v>
      </c>
      <c r="P30" s="10">
        <f t="shared" si="30"/>
        <v>598545.09145434387</v>
      </c>
      <c r="Q30" s="10">
        <f t="shared" si="30"/>
        <v>681399.60059977823</v>
      </c>
      <c r="R30" s="10">
        <f t="shared" si="30"/>
        <v>772539.56065975607</v>
      </c>
    </row>
    <row r="31" spans="3:19" x14ac:dyDescent="0.2">
      <c r="C31" s="9" t="s">
        <v>9</v>
      </c>
      <c r="D31" s="10">
        <f>D28-D30</f>
        <v>2178.2668603242055</v>
      </c>
      <c r="E31" s="10">
        <f>E28-E25</f>
        <v>31432.587102156729</v>
      </c>
      <c r="F31" s="10">
        <f t="shared" ref="F31:R31" si="31">F28-F25</f>
        <v>37344.553006253191</v>
      </c>
      <c r="G31" s="10">
        <f t="shared" si="31"/>
        <v>44040.590677624263</v>
      </c>
      <c r="H31" s="10">
        <f t="shared" si="31"/>
        <v>51615.668465147639</v>
      </c>
      <c r="I31" s="10">
        <f t="shared" si="31"/>
        <v>60175.67357292067</v>
      </c>
      <c r="J31" s="10">
        <f t="shared" si="31"/>
        <v>69838.626047153113</v>
      </c>
      <c r="K31" s="10">
        <f t="shared" si="31"/>
        <v>80736.024645948608</v>
      </c>
      <c r="L31" s="10">
        <f t="shared" si="31"/>
        <v>93014.338680487126</v>
      </c>
      <c r="M31" s="10">
        <f t="shared" si="31"/>
        <v>106836.6614022674</v>
      </c>
      <c r="N31" s="10">
        <f t="shared" si="31"/>
        <v>122384.54215247079</v>
      </c>
      <c r="O31" s="10">
        <f t="shared" si="31"/>
        <v>139860.01630225533</v>
      </c>
      <c r="P31" s="10">
        <f t="shared" si="31"/>
        <v>159487.85401463602</v>
      </c>
      <c r="Q31" s="10">
        <f t="shared" si="31"/>
        <v>181518.05106913671</v>
      </c>
      <c r="R31" s="10">
        <f t="shared" si="31"/>
        <v>206228.58743121708</v>
      </c>
    </row>
    <row r="32" spans="3:19" x14ac:dyDescent="0.2">
      <c r="C32" s="9" t="s">
        <v>14</v>
      </c>
      <c r="D32" s="10">
        <f>IF(D31&gt;23800,(D31-23800),0)*$D$7</f>
        <v>0</v>
      </c>
      <c r="E32" s="10">
        <f>IF(E31&gt;23800,(E31-23800),0)*$D$7</f>
        <v>1373.8656783882111</v>
      </c>
      <c r="F32" s="10">
        <f t="shared" ref="F32:R32" si="32">IF(F31&gt;23800,(F31-23800),0)*$D$7</f>
        <v>2438.0195411255741</v>
      </c>
      <c r="G32" s="10">
        <f t="shared" si="32"/>
        <v>3643.3063219723672</v>
      </c>
      <c r="H32" s="10">
        <f t="shared" si="32"/>
        <v>5006.8203237265752</v>
      </c>
      <c r="I32" s="10">
        <f t="shared" si="32"/>
        <v>6547.62124312572</v>
      </c>
      <c r="J32" s="10">
        <f t="shared" si="32"/>
        <v>8286.9526884875595</v>
      </c>
      <c r="K32" s="10">
        <f t="shared" si="32"/>
        <v>10248.48443627075</v>
      </c>
      <c r="L32" s="10">
        <f t="shared" si="32"/>
        <v>12458.580962487682</v>
      </c>
      <c r="M32" s="10">
        <f t="shared" si="32"/>
        <v>14946.599052408132</v>
      </c>
      <c r="N32" s="10">
        <f t="shared" si="32"/>
        <v>17745.217587444742</v>
      </c>
      <c r="O32" s="10">
        <f t="shared" si="32"/>
        <v>20890.802934405958</v>
      </c>
      <c r="P32" s="10">
        <f t="shared" si="32"/>
        <v>24423.813722634481</v>
      </c>
      <c r="Q32" s="10">
        <f t="shared" si="32"/>
        <v>28389.249192444608</v>
      </c>
      <c r="R32" s="10">
        <f t="shared" si="32"/>
        <v>32837.145737619074</v>
      </c>
    </row>
    <row r="33" spans="3:18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3:18" x14ac:dyDescent="0.2">
      <c r="C34" s="9" t="s">
        <v>10</v>
      </c>
      <c r="D34" s="10">
        <f>D30</f>
        <v>34000</v>
      </c>
      <c r="E34" s="10">
        <f t="shared" ref="E34:R34" si="33">E30</f>
        <v>60400</v>
      </c>
      <c r="F34" s="10">
        <f t="shared" si="33"/>
        <v>89440</v>
      </c>
      <c r="G34" s="10">
        <f t="shared" si="33"/>
        <v>121384</v>
      </c>
      <c r="H34" s="10">
        <f t="shared" si="33"/>
        <v>156522.4</v>
      </c>
      <c r="I34" s="10">
        <f t="shared" si="33"/>
        <v>195174.63999999998</v>
      </c>
      <c r="J34" s="10">
        <f t="shared" si="33"/>
        <v>237692.10399999999</v>
      </c>
      <c r="K34" s="10">
        <f t="shared" si="33"/>
        <v>284461.31439999997</v>
      </c>
      <c r="L34" s="10">
        <f t="shared" si="33"/>
        <v>335907.44583999994</v>
      </c>
      <c r="M34" s="10">
        <f t="shared" si="33"/>
        <v>392498.19042399991</v>
      </c>
      <c r="N34" s="10">
        <f t="shared" si="33"/>
        <v>454748.0094663999</v>
      </c>
      <c r="O34" s="10">
        <f t="shared" si="33"/>
        <v>523222.81041303987</v>
      </c>
      <c r="P34" s="10">
        <f t="shared" si="33"/>
        <v>598545.09145434387</v>
      </c>
      <c r="Q34" s="10">
        <f t="shared" si="33"/>
        <v>681399.60059977823</v>
      </c>
      <c r="R34" s="10">
        <f t="shared" si="33"/>
        <v>772539.56065975607</v>
      </c>
    </row>
    <row r="35" spans="3:18" x14ac:dyDescent="0.2">
      <c r="C35" s="9" t="s">
        <v>9</v>
      </c>
      <c r="D35" s="10">
        <f>E25-D30</f>
        <v>2178.2668603242055</v>
      </c>
      <c r="E35" s="10">
        <f t="shared" ref="E35:Q35" si="34">F25-E30</f>
        <v>5836.9882840927166</v>
      </c>
      <c r="F35" s="10">
        <f t="shared" si="34"/>
        <v>11703.521749220337</v>
      </c>
      <c r="G35" s="10">
        <f t="shared" si="34"/>
        <v>20156.80610487223</v>
      </c>
      <c r="H35" s="10">
        <f t="shared" si="34"/>
        <v>31627.254246293305</v>
      </c>
      <c r="I35" s="10">
        <f t="shared" si="34"/>
        <v>46603.066576088255</v>
      </c>
      <c r="J35" s="10">
        <f t="shared" si="34"/>
        <v>65637.275934753823</v>
      </c>
      <c r="K35" s="10">
        <f t="shared" si="34"/>
        <v>89355.605744431727</v>
      </c>
      <c r="L35" s="10">
        <f t="shared" si="34"/>
        <v>118465.23202243121</v>
      </c>
      <c r="M35" s="10">
        <f t="shared" si="34"/>
        <v>153764.54978829052</v>
      </c>
      <c r="N35" s="10">
        <f t="shared" si="34"/>
        <v>196154.05531091662</v>
      </c>
      <c r="O35" s="10">
        <f t="shared" si="34"/>
        <v>246648.46773212601</v>
      </c>
      <c r="P35" s="10">
        <f t="shared" si="34"/>
        <v>306390.22698282357</v>
      </c>
      <c r="Q35" s="10">
        <f t="shared" si="34"/>
        <v>376664.51971408131</v>
      </c>
      <c r="R35" s="10">
        <f>S25-R30</f>
        <v>458916.00134770141</v>
      </c>
    </row>
    <row r="36" spans="3:18" x14ac:dyDescent="0.2">
      <c r="C36" s="9" t="s">
        <v>15</v>
      </c>
      <c r="D36" s="10">
        <f>D32</f>
        <v>0</v>
      </c>
      <c r="E36" s="10">
        <f>E32+D36</f>
        <v>1373.8656783882111</v>
      </c>
      <c r="F36" s="10">
        <f t="shared" ref="F36:R36" si="35">F32+E36</f>
        <v>3811.8852195137852</v>
      </c>
      <c r="G36" s="10">
        <f t="shared" si="35"/>
        <v>7455.1915414861523</v>
      </c>
      <c r="H36" s="10">
        <f t="shared" si="35"/>
        <v>12462.011865212728</v>
      </c>
      <c r="I36" s="10">
        <f t="shared" si="35"/>
        <v>19009.633108338447</v>
      </c>
      <c r="J36" s="10">
        <f t="shared" si="35"/>
        <v>27296.585796826006</v>
      </c>
      <c r="K36" s="10">
        <f t="shared" si="35"/>
        <v>37545.070233096754</v>
      </c>
      <c r="L36" s="10">
        <f t="shared" si="35"/>
        <v>50003.651195584433</v>
      </c>
      <c r="M36" s="10">
        <f t="shared" si="35"/>
        <v>64950.250247992561</v>
      </c>
      <c r="N36" s="10">
        <f t="shared" si="35"/>
        <v>82695.467835437303</v>
      </c>
      <c r="O36" s="10">
        <f t="shared" si="35"/>
        <v>103586.27076984326</v>
      </c>
      <c r="P36" s="10">
        <f t="shared" si="35"/>
        <v>128010.08449247775</v>
      </c>
      <c r="Q36" s="10">
        <f t="shared" si="35"/>
        <v>156399.33368492237</v>
      </c>
      <c r="R36" s="10">
        <f t="shared" si="35"/>
        <v>189236.47942254145</v>
      </c>
    </row>
    <row r="38" spans="3:18" x14ac:dyDescent="0.2">
      <c r="C38" s="9" t="s">
        <v>16</v>
      </c>
      <c r="D38" s="9">
        <v>1</v>
      </c>
      <c r="E38" s="9">
        <v>2</v>
      </c>
      <c r="F38" s="9">
        <v>3</v>
      </c>
      <c r="G38" s="9">
        <v>4</v>
      </c>
      <c r="H38" s="9">
        <v>5</v>
      </c>
      <c r="I38" s="9">
        <v>6</v>
      </c>
      <c r="J38" s="9">
        <v>7</v>
      </c>
      <c r="K38" s="9">
        <v>8</v>
      </c>
      <c r="L38" s="9">
        <v>9</v>
      </c>
      <c r="M38" s="9">
        <v>10</v>
      </c>
      <c r="N38" s="9">
        <v>11</v>
      </c>
      <c r="O38" s="9">
        <v>12</v>
      </c>
      <c r="P38" s="9">
        <v>13</v>
      </c>
      <c r="Q38" s="9">
        <v>14</v>
      </c>
      <c r="R38" s="9">
        <v>15</v>
      </c>
    </row>
    <row r="39" spans="3:18" x14ac:dyDescent="0.2">
      <c r="C39" s="10" t="s">
        <v>1</v>
      </c>
      <c r="D39" s="10">
        <f>$D$3</f>
        <v>10000</v>
      </c>
      <c r="E39" s="10">
        <f>D42</f>
        <v>36178.266860324205</v>
      </c>
      <c r="F39" s="10">
        <f t="shared" ref="F39:R39" si="36">E42</f>
        <v>67610.853962480935</v>
      </c>
      <c r="G39" s="10">
        <f t="shared" si="36"/>
        <v>105099.26865817048</v>
      </c>
      <c r="H39" s="10">
        <f t="shared" si="36"/>
        <v>149554.07772865234</v>
      </c>
      <c r="I39" s="10">
        <f t="shared" si="36"/>
        <v>202008.84044576628</v>
      </c>
      <c r="J39" s="10">
        <f t="shared" si="36"/>
        <v>263635.75191787386</v>
      </c>
      <c r="K39" s="10">
        <f t="shared" si="36"/>
        <v>335763.20094103628</v>
      </c>
      <c r="L39" s="10">
        <f t="shared" si="36"/>
        <v>419895.47047339473</v>
      </c>
      <c r="M39" s="10">
        <f t="shared" si="36"/>
        <v>517734.83550207573</v>
      </c>
      <c r="N39" s="10">
        <f t="shared" si="36"/>
        <v>631206.3427904892</v>
      </c>
      <c r="O39" s="10">
        <f t="shared" si="36"/>
        <v>762485.59012843762</v>
      </c>
      <c r="P39" s="10">
        <f t="shared" si="36"/>
        <v>914029.85964612255</v>
      </c>
      <c r="Q39" s="10">
        <f t="shared" si="36"/>
        <v>1088613.0009277097</v>
      </c>
      <c r="R39" s="10">
        <f t="shared" si="36"/>
        <v>1289364.5055509398</v>
      </c>
    </row>
    <row r="40" spans="3:18" x14ac:dyDescent="0.2">
      <c r="C40" s="10" t="s">
        <v>2</v>
      </c>
      <c r="D40" s="10">
        <f>$D$4</f>
        <v>2000</v>
      </c>
      <c r="E40" s="10">
        <f>D40+(D40*$D$5)</f>
        <v>2200</v>
      </c>
      <c r="F40" s="10">
        <f t="shared" ref="F40:R40" si="37">E40+(E40*$D$5)</f>
        <v>2420</v>
      </c>
      <c r="G40" s="10">
        <f t="shared" si="37"/>
        <v>2662</v>
      </c>
      <c r="H40" s="10">
        <f t="shared" si="37"/>
        <v>2928.2</v>
      </c>
      <c r="I40" s="10">
        <f t="shared" si="37"/>
        <v>3221.02</v>
      </c>
      <c r="J40" s="10">
        <f t="shared" si="37"/>
        <v>3543.1219999999998</v>
      </c>
      <c r="K40" s="10">
        <f t="shared" si="37"/>
        <v>3897.4341999999997</v>
      </c>
      <c r="L40" s="10">
        <f t="shared" si="37"/>
        <v>4287.1776199999995</v>
      </c>
      <c r="M40" s="10">
        <f t="shared" si="37"/>
        <v>4715.8953819999997</v>
      </c>
      <c r="N40" s="10">
        <f t="shared" si="37"/>
        <v>5187.4849201999996</v>
      </c>
      <c r="O40" s="10">
        <f t="shared" si="37"/>
        <v>5706.2334122199991</v>
      </c>
      <c r="P40" s="10">
        <f t="shared" si="37"/>
        <v>6276.856753441999</v>
      </c>
      <c r="Q40" s="10">
        <f t="shared" si="37"/>
        <v>6904.5424287861988</v>
      </c>
      <c r="R40" s="10">
        <f t="shared" si="37"/>
        <v>7594.9966716648187</v>
      </c>
    </row>
    <row r="41" spans="3:18" x14ac:dyDescent="0.2">
      <c r="C41" s="9" t="s">
        <v>3</v>
      </c>
      <c r="D41" s="11">
        <f>$D$6</f>
        <v>0.1</v>
      </c>
      <c r="E41" s="11">
        <f>D41</f>
        <v>0.1</v>
      </c>
      <c r="F41" s="11">
        <f t="shared" ref="F41:R41" si="38">E41</f>
        <v>0.1</v>
      </c>
      <c r="G41" s="11">
        <f t="shared" si="38"/>
        <v>0.1</v>
      </c>
      <c r="H41" s="11">
        <f t="shared" si="38"/>
        <v>0.1</v>
      </c>
      <c r="I41" s="11">
        <f t="shared" si="38"/>
        <v>0.1</v>
      </c>
      <c r="J41" s="11">
        <f t="shared" si="38"/>
        <v>0.1</v>
      </c>
      <c r="K41" s="11">
        <f t="shared" si="38"/>
        <v>0.1</v>
      </c>
      <c r="L41" s="11">
        <f t="shared" si="38"/>
        <v>0.1</v>
      </c>
      <c r="M41" s="11">
        <f t="shared" si="38"/>
        <v>0.1</v>
      </c>
      <c r="N41" s="11">
        <f t="shared" si="38"/>
        <v>0.1</v>
      </c>
      <c r="O41" s="11">
        <f t="shared" si="38"/>
        <v>0.1</v>
      </c>
      <c r="P41" s="11">
        <f t="shared" si="38"/>
        <v>0.1</v>
      </c>
      <c r="Q41" s="11">
        <f t="shared" si="38"/>
        <v>0.1</v>
      </c>
      <c r="R41" s="11">
        <f t="shared" si="38"/>
        <v>0.1</v>
      </c>
    </row>
    <row r="42" spans="3:18" x14ac:dyDescent="0.2">
      <c r="C42" s="12" t="s">
        <v>4</v>
      </c>
      <c r="D42" s="10">
        <f>FV(D41/12,12,-D40,-D39)</f>
        <v>36178.266860324205</v>
      </c>
      <c r="E42" s="10">
        <f>FV(E41/12,12,-E40,-E39)</f>
        <v>67610.853962480935</v>
      </c>
      <c r="F42" s="10">
        <f t="shared" ref="F42" si="39">FV(F41/12,12,-F40,-F39)</f>
        <v>105099.26865817048</v>
      </c>
      <c r="G42" s="10">
        <f t="shared" ref="G42" si="40">FV(G41/12,12,-G40,-G39)</f>
        <v>149554.07772865234</v>
      </c>
      <c r="H42" s="10">
        <f t="shared" ref="H42" si="41">FV(H41/12,12,-H40,-H39)</f>
        <v>202008.84044576628</v>
      </c>
      <c r="I42" s="10">
        <f t="shared" ref="I42" si="42">FV(I41/12,12,-I40,-I39)</f>
        <v>263635.75191787386</v>
      </c>
      <c r="J42" s="10">
        <f t="shared" ref="J42" si="43">FV(J41/12,12,-J40,-J39)</f>
        <v>335763.20094103628</v>
      </c>
      <c r="K42" s="10">
        <f t="shared" ref="K42" si="44">FV(K41/12,12,-K40,-K39)</f>
        <v>419895.47047339473</v>
      </c>
      <c r="L42" s="10">
        <f t="shared" ref="L42" si="45">FV(L41/12,12,-L40,-L39)</f>
        <v>517734.83550207573</v>
      </c>
      <c r="M42" s="10">
        <f t="shared" ref="M42" si="46">FV(M41/12,12,-M40,-M39)</f>
        <v>631206.3427904892</v>
      </c>
      <c r="N42" s="10">
        <f t="shared" ref="N42" si="47">FV(N41/12,12,-N40,-N39)</f>
        <v>762485.59012843762</v>
      </c>
      <c r="O42" s="10">
        <f t="shared" ref="O42" si="48">FV(O41/12,12,-O40,-O39)</f>
        <v>914029.85964612255</v>
      </c>
      <c r="P42" s="10">
        <f t="shared" ref="P42" si="49">FV(P41/12,12,-P40,-P39)</f>
        <v>1088613.0009277097</v>
      </c>
      <c r="Q42" s="10">
        <f t="shared" ref="Q42" si="50">FV(Q41/12,12,-Q40,-Q39)</f>
        <v>1289364.5055509398</v>
      </c>
      <c r="R42" s="10">
        <f t="shared" ref="R42" si="51">FV(R41/12,12,-R40,-R39)</f>
        <v>1519813.2658206853</v>
      </c>
    </row>
    <row r="44" spans="3:18" x14ac:dyDescent="0.2">
      <c r="C44" s="9" t="s">
        <v>10</v>
      </c>
      <c r="D44" s="10">
        <f>D39+(D40*12)</f>
        <v>34000</v>
      </c>
      <c r="E44" s="10">
        <f>D44+(E40*12)</f>
        <v>60400</v>
      </c>
      <c r="F44" s="10">
        <f>E44+(F40*12)</f>
        <v>89440</v>
      </c>
      <c r="G44" s="10">
        <f t="shared" ref="G44:R44" si="52">F44+(G40*12)</f>
        <v>121384</v>
      </c>
      <c r="H44" s="10">
        <f t="shared" si="52"/>
        <v>156522.4</v>
      </c>
      <c r="I44" s="10">
        <f t="shared" si="52"/>
        <v>195174.63999999998</v>
      </c>
      <c r="J44" s="10">
        <f t="shared" si="52"/>
        <v>237692.10399999999</v>
      </c>
      <c r="K44" s="10">
        <f t="shared" si="52"/>
        <v>284461.31439999997</v>
      </c>
      <c r="L44" s="10">
        <f t="shared" si="52"/>
        <v>335907.44583999994</v>
      </c>
      <c r="M44" s="10">
        <f t="shared" si="52"/>
        <v>392498.19042399991</v>
      </c>
      <c r="N44" s="10">
        <f t="shared" si="52"/>
        <v>454748.0094663999</v>
      </c>
      <c r="O44" s="10">
        <f t="shared" si="52"/>
        <v>523222.81041303987</v>
      </c>
      <c r="P44" s="10">
        <f t="shared" si="52"/>
        <v>598545.09145434387</v>
      </c>
      <c r="Q44" s="10">
        <f t="shared" si="52"/>
        <v>681399.60059977823</v>
      </c>
      <c r="R44" s="10">
        <f t="shared" si="52"/>
        <v>772539.56065975607</v>
      </c>
    </row>
    <row r="45" spans="3:18" x14ac:dyDescent="0.2">
      <c r="C45" s="9" t="s">
        <v>9</v>
      </c>
      <c r="D45" s="10">
        <f>D42-D44</f>
        <v>2178.2668603242055</v>
      </c>
      <c r="E45" s="10">
        <f>E42-E44</f>
        <v>7210.8539624809346</v>
      </c>
      <c r="F45" s="10">
        <f>F42-F44</f>
        <v>15659.268658170477</v>
      </c>
      <c r="G45" s="10">
        <f t="shared" ref="G45" si="53">G42-G44</f>
        <v>28170.077728652337</v>
      </c>
      <c r="H45" s="10">
        <f t="shared" ref="H45" si="54">H42-H44</f>
        <v>45486.440445766289</v>
      </c>
      <c r="I45" s="10">
        <f t="shared" ref="I45" si="55">I42-I44</f>
        <v>68461.111917873874</v>
      </c>
      <c r="J45" s="10">
        <f t="shared" ref="J45" si="56">J42-J44</f>
        <v>98071.096941036289</v>
      </c>
      <c r="K45" s="10">
        <f t="shared" ref="K45" si="57">K42-K44</f>
        <v>135434.15607339476</v>
      </c>
      <c r="L45" s="10">
        <f t="shared" ref="L45" si="58">L42-L44</f>
        <v>181827.38966207579</v>
      </c>
      <c r="M45" s="10">
        <f t="shared" ref="M45" si="59">M42-M44</f>
        <v>238708.15236648929</v>
      </c>
      <c r="N45" s="10">
        <f t="shared" ref="N45" si="60">N42-N44</f>
        <v>307737.58066203771</v>
      </c>
      <c r="O45" s="10">
        <f t="shared" ref="O45" si="61">O42-O44</f>
        <v>390807.04923308268</v>
      </c>
      <c r="P45" s="10">
        <f t="shared" ref="P45" si="62">P42-P44</f>
        <v>490067.90947336587</v>
      </c>
      <c r="Q45" s="10">
        <f t="shared" ref="Q45" si="63">Q42-Q44</f>
        <v>607964.90495116159</v>
      </c>
      <c r="R45" s="10">
        <f t="shared" ref="R45" si="64">R42-R44</f>
        <v>747273.70516092924</v>
      </c>
    </row>
    <row r="46" spans="3:18" x14ac:dyDescent="0.2">
      <c r="C46" s="9" t="s">
        <v>11</v>
      </c>
      <c r="D46" s="10">
        <f>D45*12%</f>
        <v>261.39202323890464</v>
      </c>
      <c r="E46" s="10">
        <f t="shared" ref="E46:R46" si="65">E45*12%</f>
        <v>865.30247549771207</v>
      </c>
      <c r="F46" s="10">
        <f t="shared" si="65"/>
        <v>1879.1122389804571</v>
      </c>
      <c r="G46" s="10">
        <f t="shared" si="65"/>
        <v>3380.4093274382803</v>
      </c>
      <c r="H46" s="10">
        <f t="shared" si="65"/>
        <v>5458.3728534919546</v>
      </c>
      <c r="I46" s="10">
        <f t="shared" si="65"/>
        <v>8215.3334301448649</v>
      </c>
      <c r="J46" s="10">
        <f t="shared" si="65"/>
        <v>11768.531632924354</v>
      </c>
      <c r="K46" s="10">
        <f t="shared" si="65"/>
        <v>16252.09872880737</v>
      </c>
      <c r="L46" s="10">
        <f t="shared" si="65"/>
        <v>21819.286759449093</v>
      </c>
      <c r="M46" s="10">
        <f t="shared" si="65"/>
        <v>28644.978283978715</v>
      </c>
      <c r="N46" s="10">
        <f t="shared" si="65"/>
        <v>36928.509679444527</v>
      </c>
      <c r="O46" s="10">
        <f t="shared" si="65"/>
        <v>46896.845907969917</v>
      </c>
      <c r="P46" s="10">
        <f t="shared" si="65"/>
        <v>58808.149136803906</v>
      </c>
      <c r="Q46" s="10">
        <f t="shared" si="65"/>
        <v>72955.788594139391</v>
      </c>
      <c r="R46" s="10">
        <f t="shared" si="65"/>
        <v>89672.844619311509</v>
      </c>
    </row>
    <row r="47" spans="3:18" x14ac:dyDescent="0.2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3:18" x14ac:dyDescent="0.2">
      <c r="C48" s="9" t="s">
        <v>10</v>
      </c>
      <c r="D48" s="10">
        <f>D44</f>
        <v>34000</v>
      </c>
      <c r="E48" s="10">
        <f t="shared" ref="E48:R48" si="66">E44</f>
        <v>60400</v>
      </c>
      <c r="F48" s="10">
        <f t="shared" si="66"/>
        <v>89440</v>
      </c>
      <c r="G48" s="10">
        <f t="shared" si="66"/>
        <v>121384</v>
      </c>
      <c r="H48" s="10">
        <f t="shared" si="66"/>
        <v>156522.4</v>
      </c>
      <c r="I48" s="10">
        <f t="shared" si="66"/>
        <v>195174.63999999998</v>
      </c>
      <c r="J48" s="10">
        <f t="shared" si="66"/>
        <v>237692.10399999999</v>
      </c>
      <c r="K48" s="10">
        <f t="shared" si="66"/>
        <v>284461.31439999997</v>
      </c>
      <c r="L48" s="10">
        <f t="shared" si="66"/>
        <v>335907.44583999994</v>
      </c>
      <c r="M48" s="10">
        <f t="shared" si="66"/>
        <v>392498.19042399991</v>
      </c>
      <c r="N48" s="10">
        <f t="shared" si="66"/>
        <v>454748.0094663999</v>
      </c>
      <c r="O48" s="10">
        <f t="shared" si="66"/>
        <v>523222.81041303987</v>
      </c>
      <c r="P48" s="10">
        <f t="shared" si="66"/>
        <v>598545.09145434387</v>
      </c>
      <c r="Q48" s="10">
        <f t="shared" si="66"/>
        <v>681399.60059977823</v>
      </c>
      <c r="R48" s="10">
        <f t="shared" si="66"/>
        <v>772539.56065975607</v>
      </c>
    </row>
    <row r="49" spans="3:18" x14ac:dyDescent="0.2">
      <c r="C49" s="9" t="s">
        <v>9</v>
      </c>
      <c r="D49" s="10">
        <f>D45-D46</f>
        <v>1916.8748370853009</v>
      </c>
      <c r="E49" s="10">
        <f t="shared" ref="E49:R49" si="67">E45-E46</f>
        <v>6345.5514869832223</v>
      </c>
      <c r="F49" s="10">
        <f t="shared" si="67"/>
        <v>13780.15641919002</v>
      </c>
      <c r="G49" s="10">
        <f t="shared" si="67"/>
        <v>24789.668401214058</v>
      </c>
      <c r="H49" s="10">
        <f t="shared" si="67"/>
        <v>40028.067592274332</v>
      </c>
      <c r="I49" s="10">
        <f t="shared" si="67"/>
        <v>60245.778487729011</v>
      </c>
      <c r="J49" s="10">
        <f t="shared" si="67"/>
        <v>86302.565308111938</v>
      </c>
      <c r="K49" s="10">
        <f t="shared" si="67"/>
        <v>119182.05734458739</v>
      </c>
      <c r="L49" s="10">
        <f t="shared" si="67"/>
        <v>160008.10290262671</v>
      </c>
      <c r="M49" s="10">
        <f t="shared" si="67"/>
        <v>210063.17408251058</v>
      </c>
      <c r="N49" s="10">
        <f t="shared" si="67"/>
        <v>270809.07098259317</v>
      </c>
      <c r="O49" s="10">
        <f t="shared" si="67"/>
        <v>343910.20332511276</v>
      </c>
      <c r="P49" s="10">
        <f t="shared" si="67"/>
        <v>431259.76033656194</v>
      </c>
      <c r="Q49" s="10">
        <f t="shared" si="67"/>
        <v>535009.1163570222</v>
      </c>
      <c r="R49" s="10">
        <f t="shared" si="67"/>
        <v>657600.86054161773</v>
      </c>
    </row>
    <row r="50" spans="3:18" x14ac:dyDescent="0.2">
      <c r="C50" s="9" t="s">
        <v>14</v>
      </c>
      <c r="D50" s="10">
        <f>D46</f>
        <v>261.39202323890464</v>
      </c>
      <c r="E50" s="10">
        <f t="shared" ref="E50:R50" si="68">E46</f>
        <v>865.30247549771207</v>
      </c>
      <c r="F50" s="10">
        <f t="shared" si="68"/>
        <v>1879.1122389804571</v>
      </c>
      <c r="G50" s="10">
        <f t="shared" si="68"/>
        <v>3380.4093274382803</v>
      </c>
      <c r="H50" s="10">
        <f t="shared" si="68"/>
        <v>5458.3728534919546</v>
      </c>
      <c r="I50" s="10">
        <f t="shared" si="68"/>
        <v>8215.3334301448649</v>
      </c>
      <c r="J50" s="10">
        <f t="shared" si="68"/>
        <v>11768.531632924354</v>
      </c>
      <c r="K50" s="10">
        <f t="shared" si="68"/>
        <v>16252.09872880737</v>
      </c>
      <c r="L50" s="10">
        <f t="shared" si="68"/>
        <v>21819.286759449093</v>
      </c>
      <c r="M50" s="10">
        <f t="shared" si="68"/>
        <v>28644.978283978715</v>
      </c>
      <c r="N50" s="10">
        <f t="shared" si="68"/>
        <v>36928.509679444527</v>
      </c>
      <c r="O50" s="10">
        <f t="shared" si="68"/>
        <v>46896.845907969917</v>
      </c>
      <c r="P50" s="10">
        <f t="shared" si="68"/>
        <v>58808.149136803906</v>
      </c>
      <c r="Q50" s="10">
        <f t="shared" si="68"/>
        <v>72955.788594139391</v>
      </c>
      <c r="R50" s="10">
        <f t="shared" si="68"/>
        <v>89672.844619311509</v>
      </c>
    </row>
    <row r="54" spans="3:18" x14ac:dyDescent="0.2">
      <c r="C54" s="9" t="s">
        <v>18</v>
      </c>
      <c r="D54" s="9" t="s">
        <v>0</v>
      </c>
      <c r="E54" s="9" t="str">
        <f>C24</f>
        <v>Bank/Income Fund</v>
      </c>
      <c r="F54" s="9" t="s">
        <v>16</v>
      </c>
    </row>
    <row r="55" spans="3:18" x14ac:dyDescent="0.2">
      <c r="C55" s="9" t="s">
        <v>10</v>
      </c>
      <c r="D55" s="13">
        <f>HLOOKUP($D$8,C10:R22,11)</f>
        <v>772539.56065975607</v>
      </c>
      <c r="E55" s="13">
        <f>HLOOKUP($D$8,C24:R36,11)</f>
        <v>772539.56065975607</v>
      </c>
      <c r="F55" s="13">
        <f>HLOOKUP($D$8,C38:R50,11)</f>
        <v>772539.56065975607</v>
      </c>
    </row>
    <row r="56" spans="3:18" x14ac:dyDescent="0.2">
      <c r="C56" s="9" t="s">
        <v>9</v>
      </c>
      <c r="D56" s="13">
        <f>HLOOKUP($D$8,C10:R22,12)</f>
        <v>696349.99838934233</v>
      </c>
      <c r="E56" s="13">
        <f>HLOOKUP($D$8,C24:R36,12)</f>
        <v>458916.00134770141</v>
      </c>
      <c r="F56" s="13">
        <f>HLOOKUP($D$8,C38:R50,12)</f>
        <v>657600.86054161773</v>
      </c>
    </row>
    <row r="57" spans="3:18" x14ac:dyDescent="0.2">
      <c r="C57" s="9" t="s">
        <v>14</v>
      </c>
      <c r="D57" s="13">
        <f>HLOOKUP($D$8,C10:R22,13)</f>
        <v>50923.706771586905</v>
      </c>
      <c r="E57" s="13">
        <f>HLOOKUP($D$8,C24:R36,13)</f>
        <v>189236.47942254145</v>
      </c>
      <c r="F57" s="13">
        <f>HLOOKUP($D$8,C38:R50,13)</f>
        <v>89672.844619311509</v>
      </c>
    </row>
    <row r="59" spans="3:18" x14ac:dyDescent="0.2">
      <c r="C59" s="9" t="s">
        <v>30</v>
      </c>
      <c r="D59" s="9" t="str">
        <f>D54</f>
        <v>Flexible Investment</v>
      </c>
      <c r="E59" s="9" t="str">
        <f>E54</f>
        <v>Bank/Income Fund</v>
      </c>
      <c r="F59" s="9" t="str">
        <f>F54</f>
        <v>Endowment</v>
      </c>
    </row>
    <row r="60" spans="3:18" x14ac:dyDescent="0.2">
      <c r="C60" s="9" t="s">
        <v>31</v>
      </c>
      <c r="D60" s="10">
        <f>D56+D55</f>
        <v>1468889.5590490983</v>
      </c>
      <c r="E60" s="10">
        <f t="shared" ref="E60:F60" si="69">E56+E55</f>
        <v>1231455.5620074575</v>
      </c>
      <c r="F60" s="10">
        <f t="shared" si="69"/>
        <v>1430140.4212013739</v>
      </c>
    </row>
  </sheetData>
  <sheetProtection algorithmName="SHA-512" hashValue="2SYdRtlLx0Ezrw2wrRzLhXzvXfTxfRvv0fpFhbWyqowIxQ8+IMUtebOrKAmkf2gbEMvPZ5T8TX18euUk9j7/Qw==" saltValue="2NSJY2DLFZNEvMKCxDQS+g==" spinCount="100000" sheet="1" objects="1" scenarios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Investment Comparison </vt:lpstr>
      <vt:lpstr>Investment Comparison +Tax Free</vt:lpstr>
      <vt:lpstr>Tax Free</vt:lpstr>
      <vt:lpstr>Data Sheet</vt:lpstr>
      <vt:lpstr>'Investment Comparison '!Print_Area</vt:lpstr>
      <vt:lpstr>'Investment Comparison +Tax Free'!Print_Area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cp:lastPrinted>2025-12-30T10:16:03Z</cp:lastPrinted>
  <dcterms:created xsi:type="dcterms:W3CDTF">2025-12-29T17:57:00Z</dcterms:created>
  <dcterms:modified xsi:type="dcterms:W3CDTF">2025-12-30T19:24:42Z</dcterms:modified>
</cp:coreProperties>
</file>